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hi\Desktop\Procurement Plans GSS\"/>
    </mc:Choice>
  </mc:AlternateContent>
  <xr:revisionPtr revIDLastSave="0" documentId="8_{065140B9-9F6B-4E11-8B3B-021CBAD5DE3B}" xr6:coauthVersionLast="36" xr6:coauthVersionMax="36" xr10:uidLastSave="{00000000-0000-0000-0000-000000000000}"/>
  <bookViews>
    <workbookView xWindow="0" yWindow="0" windowWidth="20490" windowHeight="6945" firstSheet="1" activeTab="1" xr2:uid="{00000000-000D-0000-FFFF-FFFF00000000}"/>
  </bookViews>
  <sheets>
    <sheet name="Procurement Plan Jul-Dec 2018" sheetId="1" r:id="rId1"/>
    <sheet name="Procurement Plan Jan-Mar Rev " sheetId="4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5" i="4" l="1"/>
  <c r="H37" i="4"/>
  <c r="H32" i="4"/>
  <c r="H25" i="4"/>
  <c r="H22" i="4"/>
  <c r="H14" i="4"/>
  <c r="G45" i="4" l="1"/>
  <c r="G42" i="4"/>
  <c r="G43" i="4"/>
  <c r="G37" i="4"/>
  <c r="G41" i="4"/>
  <c r="G40" i="4"/>
  <c r="G32" i="4"/>
  <c r="E45" i="4"/>
  <c r="E37" i="4"/>
  <c r="E41" i="4"/>
  <c r="E40" i="4"/>
  <c r="E42" i="4"/>
  <c r="G36" i="4"/>
  <c r="G34" i="4"/>
  <c r="G25" i="4"/>
  <c r="G30" i="4"/>
  <c r="G28" i="4"/>
  <c r="G27" i="4"/>
  <c r="G26" i="4"/>
  <c r="G23" i="4"/>
  <c r="F25" i="4"/>
  <c r="F30" i="4"/>
  <c r="E30" i="4"/>
  <c r="E28" i="4"/>
  <c r="E27" i="4"/>
  <c r="E26" i="4"/>
  <c r="F28" i="4"/>
  <c r="F27" i="4"/>
  <c r="F26" i="4"/>
  <c r="G22" i="4"/>
  <c r="F22" i="4"/>
  <c r="G14" i="4"/>
  <c r="F14" i="4"/>
  <c r="F20" i="4"/>
  <c r="F15" i="4"/>
  <c r="E43" i="4"/>
  <c r="E38" i="4"/>
  <c r="E36" i="4"/>
  <c r="E34" i="4"/>
  <c r="E23" i="4"/>
  <c r="E22" i="4"/>
  <c r="E15" i="4"/>
  <c r="E14" i="4"/>
  <c r="D39" i="4"/>
  <c r="D37" i="4"/>
  <c r="D32" i="4"/>
  <c r="E32" i="4" s="1"/>
  <c r="D25" i="4"/>
  <c r="D12" i="4" s="1"/>
  <c r="D44" i="4" s="1"/>
  <c r="E12" i="4" l="1"/>
  <c r="E25" i="4"/>
  <c r="D20" i="1" l="1"/>
  <c r="D12" i="1" s="1"/>
  <c r="D35" i="1" s="1"/>
  <c r="D26" i="1"/>
  <c r="D31" i="1"/>
  <c r="D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Marjorie Straw</author>
  </authors>
  <commentList>
    <comment ref="E10" authorId="0" shapeId="0" xr:uid="{082460AD-8A71-4E8D-B189-1604EDD4F7F5}">
      <text>
        <r>
          <rPr>
            <b/>
            <sz val="9"/>
            <color indexed="81"/>
            <rFont val="Tahoma"/>
            <charset val="1"/>
          </rPr>
          <t>Marjorie Straw:</t>
        </r>
        <r>
          <rPr>
            <sz val="9"/>
            <color indexed="81"/>
            <rFont val="Tahoma"/>
            <charset val="1"/>
          </rPr>
          <t xml:space="preserve">
As per signed TC agreement</t>
        </r>
      </text>
    </comment>
    <comment ref="H25" authorId="0" shapeId="0" xr:uid="{947D0A2E-CD2F-42EE-857B-368073D1662E}">
      <text>
        <r>
          <rPr>
            <b/>
            <sz val="9"/>
            <color indexed="81"/>
            <rFont val="Tahoma"/>
            <family val="2"/>
          </rPr>
          <t>Marjorie Straw:</t>
        </r>
        <r>
          <rPr>
            <sz val="9"/>
            <color indexed="81"/>
            <rFont val="Tahoma"/>
            <family val="2"/>
          </rPr>
          <t xml:space="preserve">
Remaining funds from TC will only cover one month's compensation for consultants. Note: after January 2019, all compensation will be paid from loan proceeds - retroactive or current.</t>
        </r>
      </text>
    </comment>
    <comment ref="H32" authorId="0" shapeId="0" xr:uid="{746C900C-1D3A-4457-8AB0-BE280134C73E}">
      <text>
        <r>
          <rPr>
            <b/>
            <sz val="9"/>
            <color indexed="81"/>
            <rFont val="Tahoma"/>
            <family val="2"/>
          </rPr>
          <t>Marjorie Straw:</t>
        </r>
        <r>
          <rPr>
            <sz val="9"/>
            <color indexed="81"/>
            <rFont val="Tahoma"/>
            <family val="2"/>
          </rPr>
          <t xml:space="preserve">
Procurement processes related to this activity have begun.
</t>
        </r>
      </text>
    </comment>
    <comment ref="G43" authorId="0" shapeId="0" xr:uid="{E245CE09-0FED-472A-9351-2BF386DD0B9B}">
      <text>
        <r>
          <rPr>
            <b/>
            <sz val="9"/>
            <color indexed="81"/>
            <rFont val="Tahoma"/>
            <family val="2"/>
          </rPr>
          <t>Marjorie Straw:</t>
        </r>
        <r>
          <rPr>
            <sz val="9"/>
            <color indexed="81"/>
            <rFont val="Tahoma"/>
            <family val="2"/>
          </rPr>
          <t xml:space="preserve">
Spend related to this activity will occur in 2020.</t>
        </r>
      </text>
    </comment>
  </commentList>
</comments>
</file>

<file path=xl/sharedStrings.xml><?xml version="1.0" encoding="utf-8"?>
<sst xmlns="http://schemas.openxmlformats.org/spreadsheetml/2006/main" count="223" uniqueCount="94">
  <si>
    <t>Ref. 
AWP</t>
  </si>
  <si>
    <t>Estimated contract
cost (US$)</t>
  </si>
  <si>
    <t>Source of financing
and percentage</t>
  </si>
  <si>
    <t>Local/other
%</t>
  </si>
  <si>
    <t>IDB/MIF 
%</t>
  </si>
  <si>
    <t>Estimated date of the procurement
notice or start of the contract</t>
  </si>
  <si>
    <t>Component 1</t>
  </si>
  <si>
    <t>Non consulting services</t>
  </si>
  <si>
    <t>Component 2</t>
  </si>
  <si>
    <t>Total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</si>
  <si>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</si>
  <si>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t>PROCUREMENT PLAN FOR NON-REIMBURSABLE TECHNICAL COOPERATIONS</t>
  </si>
  <si>
    <t>Goods and services (in US$):____________</t>
  </si>
  <si>
    <t>Consulting services(in US$):____________</t>
  </si>
  <si>
    <t>Consulting services</t>
  </si>
  <si>
    <t xml:space="preserve">Individual consultants </t>
  </si>
  <si>
    <t>Comments</t>
  </si>
  <si>
    <r>
      <t>(2)</t>
    </r>
    <r>
      <rPr>
        <b/>
        <u/>
        <sz val="10"/>
        <color theme="1"/>
        <rFont val="Calibri"/>
        <family val="2"/>
        <scheme val="minor"/>
      </rPr>
      <t xml:space="preserve"> Goods and works: </t>
    </r>
    <r>
      <rPr>
        <sz val="10"/>
        <color theme="1"/>
        <rFont val="Calibri"/>
        <family val="2"/>
        <scheme val="minor"/>
      </rPr>
      <t>CB: Competitive bidding; PC: Price comparison; DC: Direct contracting.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</si>
  <si>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nder a Fixed Budget; SSS: Single Source Selection; QBS: Quality Based selection.</t>
    </r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</si>
  <si>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"critical"or "complex"that require ex ante review of the terms of reference, technical specifications, reports, outputs, or other items.</t>
    </r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</si>
  <si>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Individual consultants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IICQ: International Individual Consultant Selection Based on Qualifications; SSS: Single Source Selection.</t>
    </r>
  </si>
  <si>
    <t>Inter-American Development Bank</t>
  </si>
  <si>
    <t xml:space="preserve"> VPC/FMP</t>
  </si>
  <si>
    <t>Description 
(1)</t>
  </si>
  <si>
    <t>Procurement
Method 
(2)</t>
  </si>
  <si>
    <t>Technical review
by the PTL
(4)</t>
  </si>
  <si>
    <t>Threshold for ex-post review of procurements:</t>
  </si>
  <si>
    <t>Item 
Nº</t>
  </si>
  <si>
    <r>
      <t xml:space="preserve">(3) </t>
    </r>
    <r>
      <rPr>
        <b/>
        <u/>
        <sz val="10"/>
        <color theme="1"/>
        <rFont val="Calibri"/>
        <family val="2"/>
        <scheme val="minor"/>
      </rPr>
      <t>Ex-ante/ex-post review:</t>
    </r>
    <r>
      <rPr>
        <sz val="10"/>
        <color theme="1"/>
        <rFont val="Calibri"/>
        <family val="2"/>
        <scheme val="minor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</si>
  <si>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Country system: </t>
    </r>
    <r>
      <rPr>
        <sz val="10"/>
        <color theme="1"/>
        <rFont val="Calibri"/>
        <family val="2"/>
        <scheme val="minor"/>
      </rPr>
      <t>include selection Method</t>
    </r>
  </si>
  <si>
    <t xml:space="preserve">Review of procurement
(3)
</t>
  </si>
  <si>
    <t>Direct Contracting</t>
  </si>
  <si>
    <t>International Competitive Bidding</t>
  </si>
  <si>
    <t>Quality Based Selection</t>
  </si>
  <si>
    <t>Selection Based on the Consultants' Qualifications</t>
  </si>
  <si>
    <t>National System</t>
  </si>
  <si>
    <t>Ex Ante</t>
  </si>
  <si>
    <t>Ex Post</t>
  </si>
  <si>
    <t>Country: JAMAICA</t>
  </si>
  <si>
    <t>Project number: JA-T1151</t>
  </si>
  <si>
    <t>Executing agency: Jamaica Promotions Corporation (JAMPRO)</t>
  </si>
  <si>
    <t>Title of Project: Implementation Support for Skills Development for Global Services</t>
  </si>
  <si>
    <r>
      <rPr>
        <b/>
        <sz val="10"/>
        <color theme="1"/>
        <rFont val="Calibri"/>
        <family val="2"/>
        <scheme val="minor"/>
      </rPr>
      <t>Public or private sector:</t>
    </r>
    <r>
      <rPr>
        <sz val="10"/>
        <color theme="1"/>
        <rFont val="Calibri"/>
        <family val="2"/>
        <scheme val="minor"/>
      </rPr>
      <t xml:space="preserve"> Public</t>
    </r>
  </si>
  <si>
    <t>PC</t>
  </si>
  <si>
    <t>Q3 2018</t>
  </si>
  <si>
    <t>n.a.</t>
  </si>
  <si>
    <t>Support for preparation of an operating manual of the JA-L1079 programme’s goals and activities (Workshops, Stakeholder meetings, socialization for Ops Manual Approval).</t>
  </si>
  <si>
    <t>Procurement Specialist</t>
  </si>
  <si>
    <t>Financial Management Specialist</t>
  </si>
  <si>
    <t>Update of job-readiness curricula: soft, cognitive and foundational digital skills module in the TVET training system</t>
  </si>
  <si>
    <t>Industry Validation workshop for updated  job-readiness: soft, cognitive and foundational digital skills module</t>
  </si>
  <si>
    <t>Component 3</t>
  </si>
  <si>
    <t>Analytical work to support the GSS industry (different studies)</t>
  </si>
  <si>
    <t xml:space="preserve">Entails different studies to be defined as JA-L1079 starts execution. </t>
  </si>
  <si>
    <t>IICQ</t>
  </si>
  <si>
    <t>critical</t>
  </si>
  <si>
    <t>Good and works</t>
  </si>
  <si>
    <t xml:space="preserve">Data collection of firms operating in the GSS </t>
  </si>
  <si>
    <t>PEU Programme Director</t>
  </si>
  <si>
    <t>PEU Office Outfitting</t>
  </si>
  <si>
    <t xml:space="preserve">Entails different processes to outfitt PEU given that it is being established: furniture, computers, connectivity, office space among other. </t>
  </si>
  <si>
    <t xml:space="preserve">Workshops, stakeholder meetings for Ops Manual consultation and approval, and kick-off workshop </t>
  </si>
  <si>
    <t>Tech Support Consultant</t>
  </si>
  <si>
    <t xml:space="preserve">Individual Consultant to support drafting of tech TORs. </t>
  </si>
  <si>
    <t>Project Assistant</t>
  </si>
  <si>
    <t>QCBS</t>
  </si>
  <si>
    <t>Prepared by: Programme Director GSS Project</t>
  </si>
  <si>
    <t>Date: October 2018</t>
  </si>
  <si>
    <t>Country System</t>
  </si>
  <si>
    <t>Ex ante</t>
  </si>
  <si>
    <t>Audit</t>
  </si>
  <si>
    <t>Plus: ACCPAC software</t>
  </si>
  <si>
    <t>Plus: ACCPAC installation, configuration and training</t>
  </si>
  <si>
    <t>Plus: ACCPAC renewals in years 2- 5</t>
  </si>
  <si>
    <t>PEU SPACE</t>
  </si>
  <si>
    <t xml:space="preserve">Leases </t>
  </si>
  <si>
    <t>Period covered by the plan: July 2018 - December 2018</t>
  </si>
  <si>
    <t xml:space="preserve">Data collection of firms operating in the Global Services Sector for the execution of the skills development for Global Services(JA-L1079) </t>
  </si>
  <si>
    <t>Other costs: Project Mgmt Software</t>
  </si>
  <si>
    <t>Period covered by the plan: January to March 2019</t>
  </si>
  <si>
    <t>TC budget reassigned</t>
  </si>
  <si>
    <t>Commitments against budgeted components to Dec 31, 2018</t>
  </si>
  <si>
    <t>Projected TC budget available as at Dec 31, 2018</t>
  </si>
  <si>
    <t>Monitoring &amp; Eval. Specialist</t>
  </si>
  <si>
    <t>Component 4</t>
  </si>
  <si>
    <t>Projected spend Jan - Mar 2019</t>
  </si>
  <si>
    <t>Date: December 2018</t>
  </si>
  <si>
    <t>Q1 2019</t>
  </si>
  <si>
    <t>Support to any additional workshops that PEU needs to have to support its operations, sensitize beneficiary agencies on procedures, hosts meeting re GS-EB and/or PSC.</t>
  </si>
  <si>
    <t xml:space="preserve">Entails different processes to outfit PEU given that it is being established: furniture, computers, connectivity, office space among other. </t>
  </si>
  <si>
    <t>Survey to gauge cultural perception towards the Global Services Sector</t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</si>
  <si>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under a Fixed Budget; SSS: Single Source Selection; QBS: Quality Based selection.</t>
    </r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</si>
  <si>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 "or "complex "that require ex ante review of the terms of reference, technical specifications, reports, outputs, or other items.</t>
    </r>
  </si>
  <si>
    <t>CQS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</si>
</sst>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212121"/>
      <name val="Calibri"/>
      <family val="2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9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2" xfId="0" applyBorder="1" applyAlignment="1">
      <alignment horizontal="center"/>
    </xf>
    <xf numFmtId="0" fontId="0" fillId="0" borderId="18" xfId="0" applyBorder="1"/>
    <xf numFmtId="0" fontId="0" fillId="0" borderId="27" xfId="0" applyBorder="1"/>
    <xf numFmtId="0" fontId="4" fillId="0" borderId="2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8" fillId="0" borderId="51" xfId="1" applyFont="1" applyFill="1" applyBorder="1" applyAlignment="1">
      <alignment vertical="center" wrapText="1"/>
    </xf>
    <xf numFmtId="0" fontId="8" fillId="0" borderId="52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2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3" fontId="1" fillId="3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3" fontId="0" fillId="0" borderId="19" xfId="2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 indent="1"/>
    </xf>
    <xf numFmtId="0" fontId="8" fillId="0" borderId="0" xfId="1" applyFont="1" applyFill="1" applyBorder="1" applyAlignment="1">
      <alignment vertical="center" wrapText="1"/>
    </xf>
    <xf numFmtId="17" fontId="0" fillId="0" borderId="1" xfId="0" applyNumberFormat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3" fontId="12" fillId="4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indent="2"/>
    </xf>
    <xf numFmtId="0" fontId="14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left" indent="3"/>
    </xf>
    <xf numFmtId="0" fontId="16" fillId="0" borderId="0" xfId="0" applyFont="1" applyFill="1" applyBorder="1" applyAlignment="1">
      <alignment horizontal="left" vertical="center" indent="2"/>
    </xf>
    <xf numFmtId="0" fontId="0" fillId="0" borderId="6" xfId="0" applyBorder="1" applyAlignment="1">
      <alignment horizontal="left"/>
    </xf>
    <xf numFmtId="43" fontId="0" fillId="0" borderId="16" xfId="2" applyFont="1" applyBorder="1" applyAlignment="1">
      <alignment horizontal="center" vertical="center" wrapText="1"/>
    </xf>
    <xf numFmtId="4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43" fontId="1" fillId="0" borderId="16" xfId="0" applyNumberFormat="1" applyFont="1" applyBorder="1" applyAlignment="1">
      <alignment horizontal="right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0" xfId="0" applyBorder="1" applyAlignment="1">
      <alignment vertical="center" wrapText="1"/>
    </xf>
    <xf numFmtId="0" fontId="11" fillId="0" borderId="61" xfId="0" applyFont="1" applyBorder="1" applyAlignment="1">
      <alignment horizontal="left" vertical="center" wrapText="1" indent="1"/>
    </xf>
    <xf numFmtId="43" fontId="0" fillId="0" borderId="61" xfId="2" applyFont="1" applyBorder="1" applyAlignment="1">
      <alignment horizontal="center" vertical="center" wrapText="1"/>
    </xf>
    <xf numFmtId="43" fontId="0" fillId="0" borderId="63" xfId="2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0" fillId="0" borderId="6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 indent="1"/>
    </xf>
    <xf numFmtId="43" fontId="0" fillId="0" borderId="6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3" fontId="12" fillId="3" borderId="1" xfId="2" applyFont="1" applyFill="1" applyBorder="1" applyAlignment="1">
      <alignment horizontal="center" vertical="center" wrapText="1"/>
    </xf>
    <xf numFmtId="43" fontId="12" fillId="3" borderId="1" xfId="0" applyNumberFormat="1" applyFont="1" applyFill="1" applyBorder="1" applyAlignment="1">
      <alignment vertical="center" wrapText="1"/>
    </xf>
    <xf numFmtId="17" fontId="0" fillId="0" borderId="0" xfId="0" applyNumberFormat="1" applyBorder="1" applyAlignment="1">
      <alignment horizontal="center" vertical="center" wrapText="1"/>
    </xf>
    <xf numFmtId="43" fontId="12" fillId="0" borderId="16" xfId="0" applyNumberFormat="1" applyFont="1" applyBorder="1" applyAlignment="1">
      <alignment horizontal="right"/>
    </xf>
    <xf numFmtId="17" fontId="0" fillId="3" borderId="1" xfId="0" applyNumberForma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indent="2"/>
    </xf>
    <xf numFmtId="0" fontId="1" fillId="0" borderId="25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2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3" fillId="2" borderId="2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3" fontId="1" fillId="0" borderId="13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5" fillId="0" borderId="3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3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opLeftCell="A10" zoomScaleNormal="100" workbookViewId="0">
      <selection activeCell="H3" sqref="H3"/>
    </sheetView>
  </sheetViews>
  <sheetFormatPr defaultRowHeight="15" x14ac:dyDescent="0.25"/>
  <cols>
    <col min="1" max="1" width="6.85546875" customWidth="1"/>
    <col min="2" max="2" width="7.42578125" customWidth="1"/>
    <col min="3" max="3" width="45.85546875" customWidth="1"/>
    <col min="4" max="4" width="14.28515625" customWidth="1"/>
    <col min="5" max="5" width="13.28515625" customWidth="1"/>
    <col min="6" max="6" width="13" customWidth="1"/>
    <col min="7" max="8" width="11.42578125" customWidth="1"/>
    <col min="9" max="9" width="20.140625" customWidth="1"/>
    <col min="10" max="10" width="16.85546875" customWidth="1"/>
    <col min="11" max="11" width="40.7109375" customWidth="1"/>
    <col min="14" max="14" width="9" customWidth="1"/>
    <col min="15" max="15" width="0.42578125" hidden="1" customWidth="1"/>
  </cols>
  <sheetData>
    <row r="1" spans="1:17" ht="14.45" customHeight="1" x14ac:dyDescent="0.25">
      <c r="J1" t="s">
        <v>21</v>
      </c>
    </row>
    <row r="2" spans="1:17" ht="14.45" customHeight="1" x14ac:dyDescent="0.25">
      <c r="J2" t="s">
        <v>22</v>
      </c>
    </row>
    <row r="3" spans="1:17" ht="9" customHeight="1" thickBot="1" x14ac:dyDescent="0.3"/>
    <row r="4" spans="1:17" ht="24.75" customHeight="1" x14ac:dyDescent="0.25">
      <c r="A4" s="89" t="s">
        <v>11</v>
      </c>
      <c r="B4" s="90"/>
      <c r="C4" s="90"/>
      <c r="D4" s="90"/>
      <c r="E4" s="90"/>
      <c r="F4" s="90"/>
      <c r="G4" s="90"/>
      <c r="H4" s="90"/>
      <c r="I4" s="90"/>
      <c r="J4" s="90"/>
      <c r="K4" s="91"/>
      <c r="L4" s="1"/>
      <c r="M4" s="1"/>
      <c r="N4" s="1"/>
      <c r="O4" s="1"/>
      <c r="P4" s="1"/>
      <c r="Q4" s="1"/>
    </row>
    <row r="5" spans="1:17" ht="14.45" customHeight="1" x14ac:dyDescent="0.25">
      <c r="A5" s="84" t="s">
        <v>38</v>
      </c>
      <c r="B5" s="85"/>
      <c r="C5" s="85"/>
      <c r="D5" s="85"/>
      <c r="E5" s="85"/>
      <c r="F5" s="88" t="s">
        <v>40</v>
      </c>
      <c r="G5" s="85"/>
      <c r="H5" s="85"/>
      <c r="I5" s="85"/>
      <c r="J5" s="85"/>
      <c r="K5" s="7" t="s">
        <v>42</v>
      </c>
    </row>
    <row r="6" spans="1:17" ht="15" customHeight="1" thickBot="1" x14ac:dyDescent="0.3">
      <c r="A6" s="86" t="s">
        <v>39</v>
      </c>
      <c r="B6" s="87"/>
      <c r="C6" s="87"/>
      <c r="D6" s="87"/>
      <c r="E6" s="87"/>
      <c r="F6" s="92" t="s">
        <v>41</v>
      </c>
      <c r="G6" s="87"/>
      <c r="H6" s="87"/>
      <c r="I6" s="87"/>
      <c r="J6" s="87"/>
      <c r="K6" s="93"/>
    </row>
    <row r="7" spans="1:17" ht="15" customHeight="1" thickTop="1" x14ac:dyDescent="0.25">
      <c r="A7" s="74" t="s">
        <v>76</v>
      </c>
      <c r="B7" s="75"/>
      <c r="C7" s="75"/>
      <c r="D7" s="75"/>
      <c r="E7" s="75"/>
      <c r="F7" s="75"/>
      <c r="G7" s="75"/>
      <c r="H7" s="75"/>
      <c r="I7" s="75"/>
      <c r="J7" s="75"/>
      <c r="K7" s="76"/>
    </row>
    <row r="8" spans="1:17" ht="14.45" customHeight="1" x14ac:dyDescent="0.25">
      <c r="A8" s="84" t="s">
        <v>26</v>
      </c>
      <c r="B8" s="85"/>
      <c r="C8" s="85"/>
      <c r="D8" s="85"/>
      <c r="E8" s="77" t="s">
        <v>12</v>
      </c>
      <c r="F8" s="78"/>
      <c r="G8" s="2"/>
      <c r="H8" s="8"/>
      <c r="I8" s="8" t="s">
        <v>13</v>
      </c>
      <c r="J8" s="2"/>
      <c r="K8" s="4"/>
    </row>
    <row r="9" spans="1:17" ht="14.45" customHeight="1" x14ac:dyDescent="0.25">
      <c r="A9" s="5"/>
      <c r="B9" s="3"/>
      <c r="C9" s="3"/>
      <c r="D9" s="3"/>
      <c r="E9" s="3"/>
      <c r="F9" s="3"/>
      <c r="G9" s="3"/>
      <c r="H9" s="3"/>
      <c r="I9" s="3"/>
      <c r="J9" s="3"/>
      <c r="K9" s="6"/>
    </row>
    <row r="10" spans="1:17" ht="39" customHeight="1" thickBot="1" x14ac:dyDescent="0.3">
      <c r="A10" s="103" t="s">
        <v>27</v>
      </c>
      <c r="B10" s="103" t="s">
        <v>0</v>
      </c>
      <c r="C10" s="103" t="s">
        <v>23</v>
      </c>
      <c r="D10" s="103" t="s">
        <v>1</v>
      </c>
      <c r="E10" s="103" t="s">
        <v>24</v>
      </c>
      <c r="F10" s="105" t="s">
        <v>30</v>
      </c>
      <c r="G10" s="107" t="s">
        <v>2</v>
      </c>
      <c r="H10" s="108"/>
      <c r="I10" s="79" t="s">
        <v>5</v>
      </c>
      <c r="J10" s="81" t="s">
        <v>25</v>
      </c>
      <c r="K10" s="82" t="s">
        <v>16</v>
      </c>
    </row>
    <row r="11" spans="1:17" ht="28.5" customHeight="1" x14ac:dyDescent="0.25">
      <c r="A11" s="104"/>
      <c r="B11" s="104"/>
      <c r="C11" s="104"/>
      <c r="D11" s="104"/>
      <c r="E11" s="104"/>
      <c r="F11" s="106"/>
      <c r="G11" s="9" t="s">
        <v>4</v>
      </c>
      <c r="H11" s="9" t="s">
        <v>3</v>
      </c>
      <c r="I11" s="80"/>
      <c r="J11" s="79"/>
      <c r="K11" s="83"/>
      <c r="O11" s="10" t="s">
        <v>31</v>
      </c>
    </row>
    <row r="12" spans="1:17" ht="14.45" customHeight="1" x14ac:dyDescent="0.25">
      <c r="A12" s="21"/>
      <c r="B12" s="22"/>
      <c r="C12" s="23" t="s">
        <v>6</v>
      </c>
      <c r="D12" s="24">
        <f>SUM(D14,D17,D20)</f>
        <v>160000</v>
      </c>
      <c r="E12" s="25"/>
      <c r="F12" s="25"/>
      <c r="G12" s="25"/>
      <c r="H12" s="25"/>
      <c r="I12" s="25"/>
      <c r="J12" s="25"/>
      <c r="K12" s="26"/>
      <c r="O12" s="11" t="s">
        <v>32</v>
      </c>
    </row>
    <row r="13" spans="1:17" ht="14.45" customHeight="1" x14ac:dyDescent="0.25">
      <c r="A13" s="19"/>
      <c r="B13" s="13"/>
      <c r="C13" s="14"/>
      <c r="D13" s="16"/>
      <c r="E13" s="15"/>
      <c r="F13" s="15"/>
      <c r="G13" s="15"/>
      <c r="H13" s="15"/>
      <c r="I13" s="15"/>
      <c r="J13" s="15"/>
      <c r="K13" s="17"/>
      <c r="O13" s="11" t="s">
        <v>33</v>
      </c>
    </row>
    <row r="14" spans="1:17" ht="14.45" customHeight="1" x14ac:dyDescent="0.25">
      <c r="A14" s="19"/>
      <c r="B14" s="13"/>
      <c r="C14" s="38" t="s">
        <v>56</v>
      </c>
      <c r="D14" s="39">
        <v>40000</v>
      </c>
      <c r="E14" s="15"/>
      <c r="F14" s="15"/>
      <c r="G14" s="15"/>
      <c r="H14" s="15"/>
      <c r="I14" s="15"/>
      <c r="J14" s="15"/>
      <c r="K14" s="17"/>
      <c r="O14" s="11"/>
    </row>
    <row r="15" spans="1:17" ht="53.1" customHeight="1" x14ac:dyDescent="0.25">
      <c r="A15" s="18">
        <v>1.1000000000000001</v>
      </c>
      <c r="B15" s="13"/>
      <c r="C15" s="14" t="s">
        <v>59</v>
      </c>
      <c r="D15" s="16">
        <v>40000</v>
      </c>
      <c r="E15" s="15" t="s">
        <v>43</v>
      </c>
      <c r="F15" s="40" t="s">
        <v>68</v>
      </c>
      <c r="G15" s="15">
        <v>100</v>
      </c>
      <c r="H15" s="15">
        <v>0</v>
      </c>
      <c r="I15" s="37">
        <v>43344</v>
      </c>
      <c r="J15" s="15" t="s">
        <v>45</v>
      </c>
      <c r="K15" s="17" t="s">
        <v>60</v>
      </c>
      <c r="O15" s="11"/>
    </row>
    <row r="16" spans="1:17" ht="14.45" customHeight="1" x14ac:dyDescent="0.25">
      <c r="A16" s="19"/>
      <c r="B16" s="13"/>
      <c r="C16" s="14"/>
      <c r="D16" s="16"/>
      <c r="E16" s="15"/>
      <c r="F16" s="15"/>
      <c r="G16" s="15"/>
      <c r="H16" s="15"/>
      <c r="I16" s="15"/>
      <c r="J16" s="15"/>
      <c r="K16" s="17"/>
      <c r="O16" s="11"/>
    </row>
    <row r="17" spans="1:15" ht="14.45" customHeight="1" x14ac:dyDescent="0.25">
      <c r="A17" s="19"/>
      <c r="B17" s="13"/>
      <c r="C17" s="38" t="s">
        <v>7</v>
      </c>
      <c r="D17" s="39">
        <v>20000</v>
      </c>
      <c r="E17" s="15"/>
      <c r="F17" s="15"/>
      <c r="G17" s="15"/>
      <c r="H17" s="15"/>
      <c r="I17" s="15"/>
      <c r="J17" s="15"/>
      <c r="K17" s="17"/>
      <c r="O17" s="11"/>
    </row>
    <row r="18" spans="1:15" ht="56.45" customHeight="1" x14ac:dyDescent="0.25">
      <c r="A18" s="18">
        <v>1.2</v>
      </c>
      <c r="B18" s="13"/>
      <c r="C18" s="13" t="s">
        <v>61</v>
      </c>
      <c r="D18" s="16">
        <v>20000</v>
      </c>
      <c r="E18" s="15" t="s">
        <v>43</v>
      </c>
      <c r="F18" s="40" t="s">
        <v>68</v>
      </c>
      <c r="G18" s="15">
        <v>100</v>
      </c>
      <c r="H18" s="15">
        <v>0</v>
      </c>
      <c r="I18" s="15" t="s">
        <v>44</v>
      </c>
      <c r="J18" s="15" t="s">
        <v>45</v>
      </c>
      <c r="K18" s="17" t="s">
        <v>46</v>
      </c>
      <c r="O18" s="11" t="s">
        <v>34</v>
      </c>
    </row>
    <row r="19" spans="1:15" x14ac:dyDescent="0.25">
      <c r="A19" s="19"/>
      <c r="B19" s="13"/>
      <c r="C19" s="13"/>
      <c r="D19" s="16"/>
      <c r="E19" s="15"/>
      <c r="F19" s="15"/>
      <c r="G19" s="15"/>
      <c r="H19" s="15"/>
      <c r="I19" s="15"/>
      <c r="J19" s="15"/>
      <c r="K19" s="17"/>
      <c r="O19" s="36"/>
    </row>
    <row r="20" spans="1:15" ht="14.45" customHeight="1" x14ac:dyDescent="0.25">
      <c r="A20" s="19"/>
      <c r="B20" s="13"/>
      <c r="C20" s="38" t="s">
        <v>15</v>
      </c>
      <c r="D20" s="39">
        <f>SUM(D21:D25)</f>
        <v>100000</v>
      </c>
      <c r="E20" s="15"/>
      <c r="F20" s="15"/>
      <c r="G20" s="15"/>
      <c r="H20" s="15"/>
      <c r="I20" s="15"/>
      <c r="J20" s="15"/>
      <c r="K20" s="17"/>
    </row>
    <row r="21" spans="1:15" ht="14.45" customHeight="1" x14ac:dyDescent="0.25">
      <c r="A21" s="18">
        <v>1.3</v>
      </c>
      <c r="B21" s="13"/>
      <c r="C21" s="13" t="s">
        <v>58</v>
      </c>
      <c r="D21" s="16">
        <v>41000</v>
      </c>
      <c r="E21" s="15" t="s">
        <v>54</v>
      </c>
      <c r="F21" s="40" t="s">
        <v>69</v>
      </c>
      <c r="G21" s="15">
        <v>100</v>
      </c>
      <c r="H21" s="15">
        <v>0</v>
      </c>
      <c r="I21" s="15" t="s">
        <v>44</v>
      </c>
      <c r="J21" s="15" t="s">
        <v>45</v>
      </c>
      <c r="K21" s="17"/>
    </row>
    <row r="22" spans="1:15" ht="14.45" customHeight="1" x14ac:dyDescent="0.25">
      <c r="A22" s="18">
        <v>1.4</v>
      </c>
      <c r="B22" s="13"/>
      <c r="C22" s="13" t="s">
        <v>47</v>
      </c>
      <c r="D22" s="16">
        <v>21000</v>
      </c>
      <c r="E22" s="15" t="s">
        <v>54</v>
      </c>
      <c r="F22" s="40" t="s">
        <v>69</v>
      </c>
      <c r="G22" s="15">
        <v>100</v>
      </c>
      <c r="H22" s="15">
        <v>0</v>
      </c>
      <c r="I22" s="15" t="s">
        <v>44</v>
      </c>
      <c r="J22" s="15" t="s">
        <v>45</v>
      </c>
      <c r="K22" s="17"/>
    </row>
    <row r="23" spans="1:15" ht="14.45" customHeight="1" x14ac:dyDescent="0.25">
      <c r="A23" s="18">
        <v>1.5</v>
      </c>
      <c r="B23" s="13"/>
      <c r="C23" s="13" t="s">
        <v>48</v>
      </c>
      <c r="D23" s="16">
        <v>18000</v>
      </c>
      <c r="E23" s="15" t="s">
        <v>54</v>
      </c>
      <c r="F23" s="40" t="s">
        <v>69</v>
      </c>
      <c r="G23" s="15">
        <v>100</v>
      </c>
      <c r="H23" s="15">
        <v>0</v>
      </c>
      <c r="I23" s="15" t="s">
        <v>44</v>
      </c>
      <c r="J23" s="15" t="s">
        <v>45</v>
      </c>
      <c r="K23" s="17"/>
    </row>
    <row r="24" spans="1:15" ht="14.45" customHeight="1" x14ac:dyDescent="0.25">
      <c r="A24" s="18">
        <v>1.6</v>
      </c>
      <c r="B24" s="13"/>
      <c r="C24" s="13" t="s">
        <v>62</v>
      </c>
      <c r="D24" s="16">
        <v>10000</v>
      </c>
      <c r="E24" s="15" t="s">
        <v>54</v>
      </c>
      <c r="F24" s="40" t="s">
        <v>69</v>
      </c>
      <c r="G24" s="15">
        <v>100</v>
      </c>
      <c r="H24" s="15">
        <v>0</v>
      </c>
      <c r="I24" s="15" t="s">
        <v>44</v>
      </c>
      <c r="J24" s="15" t="s">
        <v>45</v>
      </c>
      <c r="K24" s="17" t="s">
        <v>63</v>
      </c>
    </row>
    <row r="25" spans="1:15" ht="14.45" customHeight="1" x14ac:dyDescent="0.25">
      <c r="A25" s="18">
        <v>1.7</v>
      </c>
      <c r="B25" s="13"/>
      <c r="C25" s="13" t="s">
        <v>64</v>
      </c>
      <c r="D25" s="16">
        <v>10000</v>
      </c>
      <c r="E25" s="15" t="s">
        <v>54</v>
      </c>
      <c r="F25" s="40" t="s">
        <v>69</v>
      </c>
      <c r="G25" s="15">
        <v>100</v>
      </c>
      <c r="H25" s="15">
        <v>0</v>
      </c>
      <c r="I25" s="15" t="s">
        <v>44</v>
      </c>
      <c r="J25" s="15" t="s">
        <v>45</v>
      </c>
      <c r="K25" s="17"/>
    </row>
    <row r="26" spans="1:15" ht="14.45" customHeight="1" x14ac:dyDescent="0.25">
      <c r="A26" s="21"/>
      <c r="B26" s="22"/>
      <c r="C26" s="23" t="s">
        <v>8</v>
      </c>
      <c r="D26" s="24">
        <f>SUM(D27:D30)</f>
        <v>40000</v>
      </c>
      <c r="E26" s="25"/>
      <c r="F26" s="25"/>
      <c r="G26" s="25"/>
      <c r="H26" s="25"/>
      <c r="I26" s="25"/>
      <c r="J26" s="25"/>
      <c r="K26" s="26"/>
    </row>
    <row r="27" spans="1:15" ht="14.45" customHeight="1" x14ac:dyDescent="0.25">
      <c r="A27" s="18"/>
      <c r="B27" s="13"/>
      <c r="C27" s="14" t="s">
        <v>7</v>
      </c>
      <c r="D27" s="16"/>
      <c r="E27" s="15"/>
      <c r="F27" s="15"/>
      <c r="G27" s="15"/>
      <c r="H27" s="15"/>
      <c r="I27" s="15"/>
      <c r="J27" s="15"/>
      <c r="K27" s="17"/>
    </row>
    <row r="28" spans="1:15" ht="55.35" customHeight="1" x14ac:dyDescent="0.25">
      <c r="A28" s="18">
        <v>2.1</v>
      </c>
      <c r="B28" s="13"/>
      <c r="C28" s="20" t="s">
        <v>50</v>
      </c>
      <c r="D28" s="16">
        <v>10000</v>
      </c>
      <c r="E28" s="15" t="s">
        <v>43</v>
      </c>
      <c r="F28" s="40" t="s">
        <v>68</v>
      </c>
      <c r="G28" s="15">
        <v>100</v>
      </c>
      <c r="H28" s="15">
        <v>0</v>
      </c>
      <c r="I28" s="15" t="s">
        <v>44</v>
      </c>
      <c r="J28" s="15" t="s">
        <v>45</v>
      </c>
      <c r="K28" s="17"/>
    </row>
    <row r="29" spans="1:15" ht="14.45" customHeight="1" x14ac:dyDescent="0.25">
      <c r="A29" s="18"/>
      <c r="B29" s="13"/>
      <c r="C29" s="14" t="s">
        <v>14</v>
      </c>
      <c r="D29" s="16"/>
      <c r="E29" s="15"/>
      <c r="F29" s="15"/>
      <c r="G29" s="15"/>
      <c r="H29" s="15"/>
      <c r="I29" s="15"/>
      <c r="J29" s="15"/>
      <c r="K29" s="17"/>
    </row>
    <row r="30" spans="1:15" ht="47.45" customHeight="1" x14ac:dyDescent="0.25">
      <c r="A30" s="18">
        <v>2.2000000000000002</v>
      </c>
      <c r="B30" s="13"/>
      <c r="C30" s="13" t="s">
        <v>49</v>
      </c>
      <c r="D30" s="16">
        <v>30000</v>
      </c>
      <c r="E30" s="15" t="s">
        <v>54</v>
      </c>
      <c r="F30" s="40" t="s">
        <v>36</v>
      </c>
      <c r="G30" s="15">
        <v>100</v>
      </c>
      <c r="H30" s="15">
        <v>0</v>
      </c>
      <c r="I30" s="15" t="s">
        <v>44</v>
      </c>
      <c r="J30" s="15" t="s">
        <v>55</v>
      </c>
      <c r="K30" s="17"/>
      <c r="O30" t="s">
        <v>36</v>
      </c>
    </row>
    <row r="31" spans="1:15" ht="14.45" customHeight="1" x14ac:dyDescent="0.25">
      <c r="A31" s="21"/>
      <c r="B31" s="22"/>
      <c r="C31" s="23" t="s">
        <v>51</v>
      </c>
      <c r="D31" s="24">
        <f>SUM(D32)</f>
        <v>100000</v>
      </c>
      <c r="E31" s="25"/>
      <c r="F31" s="25"/>
      <c r="G31" s="25"/>
      <c r="H31" s="25"/>
      <c r="I31" s="25"/>
      <c r="J31" s="25"/>
      <c r="K31" s="26"/>
      <c r="O31" t="s">
        <v>37</v>
      </c>
    </row>
    <row r="32" spans="1:15" ht="35.1" customHeight="1" x14ac:dyDescent="0.25">
      <c r="A32" s="18">
        <v>3.1</v>
      </c>
      <c r="B32" s="13"/>
      <c r="C32" s="13" t="s">
        <v>52</v>
      </c>
      <c r="D32" s="16">
        <v>100000</v>
      </c>
      <c r="E32" s="15" t="s">
        <v>65</v>
      </c>
      <c r="F32" s="15" t="s">
        <v>36</v>
      </c>
      <c r="G32" s="15">
        <v>100</v>
      </c>
      <c r="H32" s="15">
        <v>0</v>
      </c>
      <c r="I32" s="15" t="s">
        <v>44</v>
      </c>
      <c r="J32" s="15" t="s">
        <v>45</v>
      </c>
      <c r="K32" s="17" t="s">
        <v>53</v>
      </c>
      <c r="O32" t="s">
        <v>35</v>
      </c>
    </row>
    <row r="33" spans="1:15" ht="35.1" hidden="1" customHeight="1" x14ac:dyDescent="0.25">
      <c r="A33" s="27"/>
      <c r="B33" s="28"/>
      <c r="C33" s="35" t="s">
        <v>57</v>
      </c>
      <c r="D33" s="30">
        <f>50000</f>
        <v>50000</v>
      </c>
      <c r="E33" s="31"/>
      <c r="F33" s="32"/>
      <c r="G33" s="33"/>
      <c r="H33" s="31"/>
      <c r="I33" s="32"/>
      <c r="J33" s="33"/>
      <c r="K33" s="34"/>
    </row>
    <row r="34" spans="1:15" ht="35.1" customHeight="1" thickBot="1" x14ac:dyDescent="0.3">
      <c r="A34" s="27"/>
      <c r="B34" s="28"/>
      <c r="C34" s="29" t="s">
        <v>70</v>
      </c>
      <c r="D34" s="30"/>
      <c r="E34" s="31"/>
      <c r="F34" s="32"/>
      <c r="G34" s="33"/>
      <c r="H34" s="31"/>
      <c r="I34" s="32"/>
      <c r="J34" s="33"/>
      <c r="K34" s="34"/>
    </row>
    <row r="35" spans="1:15" x14ac:dyDescent="0.25">
      <c r="A35" s="109" t="s">
        <v>9</v>
      </c>
      <c r="B35" s="110"/>
      <c r="C35" s="111"/>
      <c r="D35" s="115">
        <f>SUM(D12,D26,D31)</f>
        <v>300000</v>
      </c>
      <c r="E35" s="117" t="s">
        <v>66</v>
      </c>
      <c r="F35" s="118"/>
      <c r="G35" s="119"/>
      <c r="H35" s="117" t="s">
        <v>67</v>
      </c>
      <c r="I35" s="118"/>
      <c r="J35" s="119"/>
      <c r="K35" s="123"/>
    </row>
    <row r="36" spans="1:15" ht="15.75" thickBot="1" x14ac:dyDescent="0.3">
      <c r="A36" s="112"/>
      <c r="B36" s="113"/>
      <c r="C36" s="114"/>
      <c r="D36" s="116"/>
      <c r="E36" s="120"/>
      <c r="F36" s="121"/>
      <c r="G36" s="122"/>
      <c r="H36" s="120"/>
      <c r="I36" s="121"/>
      <c r="J36" s="122"/>
      <c r="K36" s="124"/>
      <c r="O36" s="12"/>
    </row>
    <row r="37" spans="1:15" ht="14.25" customHeight="1" thickTop="1" x14ac:dyDescent="0.25">
      <c r="A37" s="94" t="s">
        <v>10</v>
      </c>
      <c r="B37" s="95"/>
      <c r="C37" s="95"/>
      <c r="D37" s="95"/>
      <c r="E37" s="95"/>
      <c r="F37" s="95"/>
      <c r="G37" s="95"/>
      <c r="H37" s="95"/>
      <c r="I37" s="95"/>
      <c r="J37" s="95"/>
      <c r="K37" s="96"/>
    </row>
    <row r="38" spans="1:15" x14ac:dyDescent="0.2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9"/>
    </row>
    <row r="39" spans="1:15" ht="20.25" customHeight="1" thickBot="1" x14ac:dyDescent="0.3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2"/>
    </row>
    <row r="40" spans="1:15" ht="15.75" customHeight="1" thickTop="1" thickBot="1" x14ac:dyDescent="0.3">
      <c r="A40" s="128" t="s">
        <v>17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30"/>
    </row>
    <row r="41" spans="1:15" s="3" customFormat="1" ht="27.75" customHeight="1" thickBot="1" x14ac:dyDescent="0.3">
      <c r="A41" s="131" t="s">
        <v>18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3"/>
    </row>
    <row r="42" spans="1:15" s="3" customFormat="1" ht="21.75" customHeight="1" thickTop="1" thickBot="1" x14ac:dyDescent="0.3">
      <c r="A42" s="134" t="s">
        <v>20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6"/>
    </row>
    <row r="43" spans="1:15" s="3" customFormat="1" ht="24.75" customHeight="1" thickTop="1" thickBot="1" x14ac:dyDescent="0.3">
      <c r="A43" s="137" t="s">
        <v>29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9"/>
    </row>
    <row r="44" spans="1:15" ht="20.25" customHeight="1" thickTop="1" thickBot="1" x14ac:dyDescent="0.3">
      <c r="A44" s="140" t="s">
        <v>28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2"/>
    </row>
    <row r="45" spans="1:15" ht="16.5" thickTop="1" thickBot="1" x14ac:dyDescent="0.3">
      <c r="A45" s="125" t="s">
        <v>19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7"/>
    </row>
  </sheetData>
  <mergeCells count="30">
    <mergeCell ref="A45:K45"/>
    <mergeCell ref="A40:K40"/>
    <mergeCell ref="A41:K41"/>
    <mergeCell ref="A42:K42"/>
    <mergeCell ref="A43:K43"/>
    <mergeCell ref="A44:K44"/>
    <mergeCell ref="A37:K39"/>
    <mergeCell ref="A8:D8"/>
    <mergeCell ref="A10:A11"/>
    <mergeCell ref="B10:B11"/>
    <mergeCell ref="C10:C11"/>
    <mergeCell ref="D10:D11"/>
    <mergeCell ref="E10:E11"/>
    <mergeCell ref="F10:F11"/>
    <mergeCell ref="G10:H10"/>
    <mergeCell ref="A35:C36"/>
    <mergeCell ref="D35:D36"/>
    <mergeCell ref="E35:G36"/>
    <mergeCell ref="H35:J36"/>
    <mergeCell ref="K35:K36"/>
    <mergeCell ref="A5:E5"/>
    <mergeCell ref="A6:E6"/>
    <mergeCell ref="F5:J5"/>
    <mergeCell ref="A4:K4"/>
    <mergeCell ref="F6:K6"/>
    <mergeCell ref="A7:K7"/>
    <mergeCell ref="E8:F8"/>
    <mergeCell ref="I10:I11"/>
    <mergeCell ref="J10:J11"/>
    <mergeCell ref="K10:K11"/>
  </mergeCells>
  <dataValidations count="2">
    <dataValidation type="list" allowBlank="1" showInputMessage="1" showErrorMessage="1" sqref="F12:F34" xr:uid="{00000000-0002-0000-0000-000000000000}">
      <formula1>supervision</formula1>
    </dataValidation>
    <dataValidation type="list" allowBlank="1" showInputMessage="1" showErrorMessage="1" sqref="E12:E34" xr:uid="{00000000-0002-0000-0000-000001000000}">
      <formula1>prmmethod</formula1>
    </dataValidation>
  </dataValidations>
  <pageMargins left="0.7" right="0.7" top="0.75" bottom="0.75" header="0.3" footer="0.3"/>
  <pageSetup paperSize="17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E9111-9531-442E-9603-EA10C9A63979}">
  <dimension ref="A1:U54"/>
  <sheetViews>
    <sheetView tabSelected="1" topLeftCell="A34" workbookViewId="0">
      <selection activeCell="I38" sqref="I38"/>
    </sheetView>
  </sheetViews>
  <sheetFormatPr defaultRowHeight="15" x14ac:dyDescent="0.25"/>
  <cols>
    <col min="1" max="1" width="6.85546875" customWidth="1"/>
    <col min="2" max="2" width="7.42578125" customWidth="1"/>
    <col min="3" max="3" width="45.85546875" customWidth="1"/>
    <col min="4" max="8" width="14.28515625" customWidth="1"/>
    <col min="9" max="9" width="13.28515625" customWidth="1"/>
    <col min="10" max="10" width="13" customWidth="1"/>
    <col min="11" max="12" width="11.42578125" customWidth="1"/>
    <col min="13" max="13" width="20.140625" customWidth="1"/>
    <col min="14" max="14" width="16.85546875" customWidth="1"/>
    <col min="15" max="15" width="40.7109375" customWidth="1"/>
    <col min="18" max="18" width="9" customWidth="1"/>
    <col min="19" max="19" width="0.42578125" hidden="1" customWidth="1"/>
  </cols>
  <sheetData>
    <row r="1" spans="1:21" ht="14.45" customHeight="1" x14ac:dyDescent="0.25">
      <c r="N1" t="s">
        <v>21</v>
      </c>
    </row>
    <row r="2" spans="1:21" ht="14.45" customHeight="1" x14ac:dyDescent="0.25">
      <c r="N2" t="s">
        <v>22</v>
      </c>
    </row>
    <row r="3" spans="1:21" ht="9" customHeight="1" thickBot="1" x14ac:dyDescent="0.3"/>
    <row r="4" spans="1:21" ht="24.75" customHeight="1" x14ac:dyDescent="0.25">
      <c r="A4" s="89" t="s">
        <v>11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  <c r="P4" s="1"/>
      <c r="Q4" s="1"/>
      <c r="R4" s="1"/>
      <c r="S4" s="1"/>
      <c r="T4" s="1"/>
      <c r="U4" s="1"/>
    </row>
    <row r="5" spans="1:21" ht="14.45" customHeight="1" x14ac:dyDescent="0.25">
      <c r="A5" s="84" t="s">
        <v>38</v>
      </c>
      <c r="B5" s="85"/>
      <c r="C5" s="85"/>
      <c r="D5" s="85"/>
      <c r="E5" s="85"/>
      <c r="F5" s="85"/>
      <c r="G5" s="85"/>
      <c r="H5" s="85"/>
      <c r="I5" s="85"/>
      <c r="J5" s="88" t="s">
        <v>40</v>
      </c>
      <c r="K5" s="85"/>
      <c r="L5" s="85"/>
      <c r="M5" s="85"/>
      <c r="N5" s="85"/>
      <c r="O5" s="7" t="s">
        <v>42</v>
      </c>
    </row>
    <row r="6" spans="1:21" ht="15" customHeight="1" thickBot="1" x14ac:dyDescent="0.3">
      <c r="A6" s="86" t="s">
        <v>39</v>
      </c>
      <c r="B6" s="87"/>
      <c r="C6" s="87"/>
      <c r="D6" s="87"/>
      <c r="E6" s="87"/>
      <c r="F6" s="87"/>
      <c r="G6" s="87"/>
      <c r="H6" s="87"/>
      <c r="I6" s="87"/>
      <c r="J6" s="92" t="s">
        <v>41</v>
      </c>
      <c r="K6" s="87"/>
      <c r="L6" s="87"/>
      <c r="M6" s="87"/>
      <c r="N6" s="87"/>
      <c r="O6" s="93"/>
    </row>
    <row r="7" spans="1:21" ht="15" customHeight="1" thickTop="1" x14ac:dyDescent="0.25">
      <c r="A7" s="74" t="s">
        <v>79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</row>
    <row r="8" spans="1:21" ht="14.45" customHeight="1" x14ac:dyDescent="0.25">
      <c r="A8" s="84" t="s">
        <v>26</v>
      </c>
      <c r="B8" s="85"/>
      <c r="C8" s="85"/>
      <c r="D8" s="85"/>
      <c r="E8" s="46"/>
      <c r="F8" s="46"/>
      <c r="G8" s="46"/>
      <c r="H8" s="46"/>
      <c r="I8" s="77" t="s">
        <v>12</v>
      </c>
      <c r="J8" s="78"/>
      <c r="K8" s="2"/>
      <c r="L8" s="8"/>
      <c r="M8" s="8" t="s">
        <v>13</v>
      </c>
      <c r="N8" s="2"/>
      <c r="O8" s="4"/>
    </row>
    <row r="9" spans="1:21" ht="14.45" customHeight="1" x14ac:dyDescent="0.2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6"/>
    </row>
    <row r="10" spans="1:21" ht="39" customHeight="1" thickBot="1" x14ac:dyDescent="0.3">
      <c r="A10" s="103" t="s">
        <v>27</v>
      </c>
      <c r="B10" s="103" t="s">
        <v>0</v>
      </c>
      <c r="C10" s="103" t="s">
        <v>23</v>
      </c>
      <c r="D10" s="103" t="s">
        <v>1</v>
      </c>
      <c r="E10" s="143" t="s">
        <v>80</v>
      </c>
      <c r="F10" s="143" t="s">
        <v>81</v>
      </c>
      <c r="G10" s="143" t="s">
        <v>82</v>
      </c>
      <c r="H10" s="143" t="s">
        <v>85</v>
      </c>
      <c r="I10" s="103" t="s">
        <v>24</v>
      </c>
      <c r="J10" s="105" t="s">
        <v>30</v>
      </c>
      <c r="K10" s="107" t="s">
        <v>2</v>
      </c>
      <c r="L10" s="108"/>
      <c r="M10" s="79" t="s">
        <v>5</v>
      </c>
      <c r="N10" s="81" t="s">
        <v>25</v>
      </c>
      <c r="O10" s="82" t="s">
        <v>16</v>
      </c>
    </row>
    <row r="11" spans="1:21" ht="28.5" customHeight="1" x14ac:dyDescent="0.25">
      <c r="A11" s="104"/>
      <c r="B11" s="104"/>
      <c r="C11" s="104"/>
      <c r="D11" s="104"/>
      <c r="E11" s="144"/>
      <c r="F11" s="144"/>
      <c r="G11" s="144"/>
      <c r="H11" s="144"/>
      <c r="I11" s="104"/>
      <c r="J11" s="106"/>
      <c r="K11" s="41" t="s">
        <v>4</v>
      </c>
      <c r="L11" s="41" t="s">
        <v>3</v>
      </c>
      <c r="M11" s="80"/>
      <c r="N11" s="79"/>
      <c r="O11" s="83"/>
      <c r="S11" s="10" t="s">
        <v>31</v>
      </c>
    </row>
    <row r="12" spans="1:21" ht="14.45" customHeight="1" x14ac:dyDescent="0.25">
      <c r="A12" s="21">
        <v>1</v>
      </c>
      <c r="B12" s="22"/>
      <c r="C12" s="23" t="s">
        <v>6</v>
      </c>
      <c r="D12" s="24">
        <f>SUM(D14,D22,D25)</f>
        <v>160000</v>
      </c>
      <c r="E12" s="24">
        <f>D12</f>
        <v>160000</v>
      </c>
      <c r="F12" s="24"/>
      <c r="G12" s="24"/>
      <c r="H12" s="24"/>
      <c r="I12" s="25"/>
      <c r="J12" s="25"/>
      <c r="K12" s="25"/>
      <c r="L12" s="25"/>
      <c r="M12" s="25"/>
      <c r="N12" s="25"/>
      <c r="O12" s="26"/>
      <c r="S12" s="11" t="s">
        <v>32</v>
      </c>
    </row>
    <row r="13" spans="1:21" ht="14.45" customHeight="1" x14ac:dyDescent="0.25">
      <c r="A13" s="19"/>
      <c r="B13" s="13"/>
      <c r="C13" s="14"/>
      <c r="D13" s="16"/>
      <c r="E13" s="16"/>
      <c r="F13" s="16"/>
      <c r="G13" s="16"/>
      <c r="H13" s="16"/>
      <c r="I13" s="15"/>
      <c r="J13" s="15"/>
      <c r="K13" s="15"/>
      <c r="L13" s="15"/>
      <c r="M13" s="15"/>
      <c r="N13" s="15"/>
      <c r="O13" s="17"/>
      <c r="S13" s="11" t="s">
        <v>33</v>
      </c>
    </row>
    <row r="14" spans="1:21" ht="14.45" customHeight="1" x14ac:dyDescent="0.25">
      <c r="A14" s="19"/>
      <c r="B14" s="13"/>
      <c r="C14" s="38" t="s">
        <v>56</v>
      </c>
      <c r="D14" s="39">
        <v>40000</v>
      </c>
      <c r="E14" s="39">
        <f>D14</f>
        <v>40000</v>
      </c>
      <c r="F14" s="39">
        <f>F15+F20</f>
        <v>34828</v>
      </c>
      <c r="G14" s="39">
        <f>E14-F14</f>
        <v>5172</v>
      </c>
      <c r="H14" s="39">
        <f>G14</f>
        <v>5172</v>
      </c>
      <c r="I14" s="25"/>
      <c r="J14" s="25"/>
      <c r="K14" s="25"/>
      <c r="L14" s="25"/>
      <c r="M14" s="25"/>
      <c r="N14" s="25"/>
      <c r="O14" s="25"/>
      <c r="S14" s="11"/>
    </row>
    <row r="15" spans="1:21" ht="53.1" customHeight="1" x14ac:dyDescent="0.25">
      <c r="A15" s="18">
        <v>1.1000000000000001</v>
      </c>
      <c r="B15" s="13"/>
      <c r="C15" s="14" t="s">
        <v>59</v>
      </c>
      <c r="D15" s="16">
        <v>40000</v>
      </c>
      <c r="E15" s="16">
        <f>D15</f>
        <v>40000</v>
      </c>
      <c r="F15" s="16">
        <f>26028</f>
        <v>26028</v>
      </c>
      <c r="G15" s="16"/>
      <c r="H15" s="16"/>
      <c r="I15" s="15" t="s">
        <v>43</v>
      </c>
      <c r="J15" s="40" t="s">
        <v>68</v>
      </c>
      <c r="K15" s="15">
        <v>100</v>
      </c>
      <c r="L15" s="15">
        <v>0</v>
      </c>
      <c r="M15" s="37">
        <v>43101</v>
      </c>
      <c r="N15" s="15" t="s">
        <v>45</v>
      </c>
      <c r="O15" s="17" t="s">
        <v>89</v>
      </c>
      <c r="S15" s="11"/>
    </row>
    <row r="16" spans="1:21" ht="14.65" customHeight="1" x14ac:dyDescent="0.25">
      <c r="A16" s="18"/>
      <c r="B16" s="13"/>
      <c r="C16" s="42" t="s">
        <v>71</v>
      </c>
      <c r="D16" s="16"/>
      <c r="E16" s="16"/>
      <c r="F16" s="16"/>
      <c r="G16" s="16"/>
      <c r="H16" s="16"/>
      <c r="I16" s="15"/>
      <c r="J16" s="40"/>
      <c r="K16" s="15"/>
      <c r="L16" s="15"/>
      <c r="M16" s="37"/>
      <c r="N16" s="15"/>
      <c r="O16" s="17"/>
      <c r="S16" s="11"/>
    </row>
    <row r="17" spans="1:19" ht="14.65" customHeight="1" x14ac:dyDescent="0.25">
      <c r="A17" s="18"/>
      <c r="B17" s="13"/>
      <c r="C17" s="73" t="s">
        <v>72</v>
      </c>
      <c r="D17" s="16"/>
      <c r="E17" s="16"/>
      <c r="F17" s="16"/>
      <c r="G17" s="16"/>
      <c r="H17" s="16"/>
      <c r="I17" s="15"/>
      <c r="J17" s="40"/>
      <c r="K17" s="15"/>
      <c r="L17" s="15"/>
      <c r="M17" s="37"/>
      <c r="N17" s="15"/>
      <c r="O17" s="17"/>
      <c r="S17" s="11"/>
    </row>
    <row r="18" spans="1:19" ht="14.65" customHeight="1" x14ac:dyDescent="0.25">
      <c r="A18" s="18"/>
      <c r="B18" s="13"/>
      <c r="C18" s="42" t="s">
        <v>73</v>
      </c>
      <c r="D18" s="16"/>
      <c r="E18" s="16"/>
      <c r="F18" s="16"/>
      <c r="G18" s="16"/>
      <c r="H18" s="16"/>
      <c r="I18" s="15"/>
      <c r="J18" s="40"/>
      <c r="K18" s="15"/>
      <c r="L18" s="15"/>
      <c r="M18" s="37"/>
      <c r="N18" s="15"/>
      <c r="O18" s="17"/>
      <c r="S18" s="11"/>
    </row>
    <row r="19" spans="1:19" ht="15" customHeight="1" x14ac:dyDescent="0.25">
      <c r="A19" s="18"/>
      <c r="B19" s="13"/>
      <c r="C19" s="43" t="s">
        <v>74</v>
      </c>
      <c r="D19" s="16"/>
      <c r="E19" s="16"/>
      <c r="F19" s="16"/>
      <c r="G19" s="16"/>
      <c r="H19" s="16"/>
      <c r="I19" s="15"/>
      <c r="J19" s="40"/>
      <c r="K19" s="15"/>
      <c r="L19" s="15"/>
      <c r="M19" s="37"/>
      <c r="N19" s="15"/>
      <c r="O19" s="17"/>
      <c r="S19" s="11"/>
    </row>
    <row r="20" spans="1:19" ht="14.45" customHeight="1" x14ac:dyDescent="0.25">
      <c r="A20" s="19"/>
      <c r="B20" s="13"/>
      <c r="C20" s="44" t="s">
        <v>75</v>
      </c>
      <c r="D20" s="16"/>
      <c r="E20" s="16"/>
      <c r="F20" s="16">
        <f>8800</f>
        <v>8800</v>
      </c>
      <c r="G20" s="16"/>
      <c r="H20" s="16"/>
      <c r="I20" s="15"/>
      <c r="J20" s="15"/>
      <c r="K20" s="15"/>
      <c r="L20" s="15"/>
      <c r="M20" s="15"/>
      <c r="N20" s="15"/>
      <c r="O20" s="17"/>
      <c r="S20" s="11"/>
    </row>
    <row r="21" spans="1:19" ht="14.45" customHeight="1" x14ac:dyDescent="0.25">
      <c r="A21" s="19"/>
      <c r="B21" s="13"/>
      <c r="C21" s="44" t="s">
        <v>78</v>
      </c>
      <c r="D21" s="16"/>
      <c r="E21" s="16"/>
      <c r="F21" s="16"/>
      <c r="G21" s="16"/>
      <c r="H21" s="16"/>
      <c r="I21" s="15"/>
      <c r="J21" s="15"/>
      <c r="K21" s="15"/>
      <c r="L21" s="15"/>
      <c r="M21" s="15"/>
      <c r="N21" s="15"/>
      <c r="O21" s="17"/>
      <c r="S21" s="11"/>
    </row>
    <row r="22" spans="1:19" ht="14.45" customHeight="1" x14ac:dyDescent="0.25">
      <c r="A22" s="19"/>
      <c r="B22" s="13"/>
      <c r="C22" s="38" t="s">
        <v>7</v>
      </c>
      <c r="D22" s="39">
        <v>20000</v>
      </c>
      <c r="E22" s="39">
        <f>D22</f>
        <v>20000</v>
      </c>
      <c r="F22" s="39">
        <f>F23</f>
        <v>5168</v>
      </c>
      <c r="G22" s="39">
        <f>E22-F22</f>
        <v>14832</v>
      </c>
      <c r="H22" s="39">
        <f>G22</f>
        <v>14832</v>
      </c>
      <c r="I22" s="25"/>
      <c r="J22" s="25"/>
      <c r="K22" s="25"/>
      <c r="L22" s="25"/>
      <c r="M22" s="72">
        <v>43101</v>
      </c>
      <c r="N22" s="25"/>
      <c r="O22" s="25"/>
      <c r="S22" s="11"/>
    </row>
    <row r="23" spans="1:19" ht="56.45" customHeight="1" x14ac:dyDescent="0.25">
      <c r="A23" s="18">
        <v>1.2</v>
      </c>
      <c r="B23" s="13"/>
      <c r="C23" s="13" t="s">
        <v>61</v>
      </c>
      <c r="D23" s="16">
        <v>20000</v>
      </c>
      <c r="E23" s="16">
        <f>D23</f>
        <v>20000</v>
      </c>
      <c r="F23" s="16">
        <v>5168</v>
      </c>
      <c r="G23" s="16">
        <f>E23-F23</f>
        <v>14832</v>
      </c>
      <c r="H23" s="16"/>
      <c r="I23" s="15" t="s">
        <v>43</v>
      </c>
      <c r="J23" s="40" t="s">
        <v>68</v>
      </c>
      <c r="K23" s="15">
        <v>100</v>
      </c>
      <c r="L23" s="15">
        <v>0</v>
      </c>
      <c r="M23" s="15" t="s">
        <v>87</v>
      </c>
      <c r="N23" s="15" t="s">
        <v>45</v>
      </c>
      <c r="O23" s="17" t="s">
        <v>88</v>
      </c>
      <c r="S23" s="11" t="s">
        <v>34</v>
      </c>
    </row>
    <row r="24" spans="1:19" x14ac:dyDescent="0.25">
      <c r="A24" s="19"/>
      <c r="B24" s="13"/>
      <c r="C24" s="13"/>
      <c r="D24" s="16"/>
      <c r="E24" s="16"/>
      <c r="F24" s="16"/>
      <c r="G24" s="16"/>
      <c r="H24" s="16"/>
      <c r="I24" s="15"/>
      <c r="J24" s="15"/>
      <c r="K24" s="15"/>
      <c r="L24" s="15"/>
      <c r="M24" s="15"/>
      <c r="N24" s="15"/>
      <c r="O24" s="17"/>
      <c r="S24" s="36"/>
    </row>
    <row r="25" spans="1:19" ht="14.45" customHeight="1" x14ac:dyDescent="0.25">
      <c r="A25" s="19"/>
      <c r="B25" s="13"/>
      <c r="C25" s="38" t="s">
        <v>15</v>
      </c>
      <c r="D25" s="39">
        <f>SUM(D26:D30)</f>
        <v>100000</v>
      </c>
      <c r="E25" s="39">
        <f>D25</f>
        <v>100000</v>
      </c>
      <c r="F25" s="39">
        <f>F26+F27+F28+F29+F30+F31</f>
        <v>70747</v>
      </c>
      <c r="G25" s="39">
        <f>G26+G27+G28+G29+G30+G31</f>
        <v>29253</v>
      </c>
      <c r="H25" s="39">
        <f>G25</f>
        <v>29253</v>
      </c>
      <c r="I25" s="25"/>
      <c r="J25" s="25"/>
      <c r="K25" s="25"/>
      <c r="L25" s="25"/>
      <c r="M25" s="72">
        <v>43101</v>
      </c>
      <c r="N25" s="25"/>
      <c r="O25" s="25"/>
    </row>
    <row r="26" spans="1:19" ht="14.45" customHeight="1" x14ac:dyDescent="0.25">
      <c r="A26" s="18">
        <v>1.3</v>
      </c>
      <c r="B26" s="13"/>
      <c r="C26" s="45" t="s">
        <v>58</v>
      </c>
      <c r="D26" s="16">
        <v>41000</v>
      </c>
      <c r="E26" s="16">
        <f>51000</f>
        <v>51000</v>
      </c>
      <c r="F26" s="16">
        <f>40888</f>
        <v>40888</v>
      </c>
      <c r="G26" s="16">
        <f>E26-F26</f>
        <v>10112</v>
      </c>
      <c r="H26" s="16"/>
      <c r="I26" s="15" t="s">
        <v>54</v>
      </c>
      <c r="J26" s="40" t="s">
        <v>69</v>
      </c>
      <c r="K26" s="15">
        <v>100</v>
      </c>
      <c r="L26" s="15">
        <v>0</v>
      </c>
      <c r="M26" s="15" t="s">
        <v>87</v>
      </c>
      <c r="N26" s="15" t="s">
        <v>45</v>
      </c>
      <c r="O26" s="17"/>
    </row>
    <row r="27" spans="1:19" ht="14.45" customHeight="1" x14ac:dyDescent="0.25">
      <c r="A27" s="18">
        <v>1.4</v>
      </c>
      <c r="B27" s="13"/>
      <c r="C27" s="45" t="s">
        <v>47</v>
      </c>
      <c r="D27" s="16">
        <v>21000</v>
      </c>
      <c r="E27" s="16">
        <f>21000</f>
        <v>21000</v>
      </c>
      <c r="F27" s="16">
        <f>9692</f>
        <v>9692</v>
      </c>
      <c r="G27" s="16">
        <f>E27-F27</f>
        <v>11308</v>
      </c>
      <c r="H27" s="16"/>
      <c r="I27" s="15" t="s">
        <v>54</v>
      </c>
      <c r="J27" s="40" t="s">
        <v>69</v>
      </c>
      <c r="K27" s="15">
        <v>100</v>
      </c>
      <c r="L27" s="15">
        <v>0</v>
      </c>
      <c r="M27" s="15" t="s">
        <v>87</v>
      </c>
      <c r="N27" s="15" t="s">
        <v>45</v>
      </c>
      <c r="O27" s="17"/>
    </row>
    <row r="28" spans="1:19" ht="14.45" customHeight="1" x14ac:dyDescent="0.25">
      <c r="A28" s="18">
        <v>1.5</v>
      </c>
      <c r="B28" s="13"/>
      <c r="C28" s="45" t="s">
        <v>48</v>
      </c>
      <c r="D28" s="16">
        <v>18000</v>
      </c>
      <c r="E28" s="16">
        <f>18000</f>
        <v>18000</v>
      </c>
      <c r="F28" s="16">
        <f>17625</f>
        <v>17625</v>
      </c>
      <c r="G28" s="16">
        <f>E28-F28</f>
        <v>375</v>
      </c>
      <c r="H28" s="16"/>
      <c r="I28" s="15" t="s">
        <v>54</v>
      </c>
      <c r="J28" s="40" t="s">
        <v>69</v>
      </c>
      <c r="K28" s="15">
        <v>100</v>
      </c>
      <c r="L28" s="15">
        <v>0</v>
      </c>
      <c r="M28" s="15" t="s">
        <v>87</v>
      </c>
      <c r="N28" s="15" t="s">
        <v>45</v>
      </c>
      <c r="O28" s="17"/>
    </row>
    <row r="29" spans="1:19" ht="14.45" customHeight="1" x14ac:dyDescent="0.25">
      <c r="A29" s="18">
        <v>1.6</v>
      </c>
      <c r="B29" s="13"/>
      <c r="C29" s="45" t="s">
        <v>62</v>
      </c>
      <c r="D29" s="16">
        <v>10000</v>
      </c>
      <c r="E29" s="16">
        <v>0</v>
      </c>
      <c r="F29" s="16"/>
      <c r="G29" s="16"/>
      <c r="H29" s="16"/>
      <c r="I29" s="15" t="s">
        <v>54</v>
      </c>
      <c r="J29" s="40" t="s">
        <v>69</v>
      </c>
      <c r="K29" s="15">
        <v>100</v>
      </c>
      <c r="L29" s="15">
        <v>0</v>
      </c>
      <c r="M29" s="15" t="s">
        <v>87</v>
      </c>
      <c r="N29" s="15" t="s">
        <v>45</v>
      </c>
      <c r="O29" s="17"/>
    </row>
    <row r="30" spans="1:19" ht="14.45" customHeight="1" x14ac:dyDescent="0.25">
      <c r="A30" s="18">
        <v>1.7</v>
      </c>
      <c r="B30" s="13"/>
      <c r="C30" s="45" t="s">
        <v>64</v>
      </c>
      <c r="D30" s="16">
        <v>10000</v>
      </c>
      <c r="E30" s="16">
        <f>10000</f>
        <v>10000</v>
      </c>
      <c r="F30" s="16">
        <f>2542</f>
        <v>2542</v>
      </c>
      <c r="G30" s="16">
        <f>E30-F30</f>
        <v>7458</v>
      </c>
      <c r="H30" s="16"/>
      <c r="I30" s="15" t="s">
        <v>54</v>
      </c>
      <c r="J30" s="40" t="s">
        <v>69</v>
      </c>
      <c r="K30" s="15">
        <v>100</v>
      </c>
      <c r="L30" s="15">
        <v>0</v>
      </c>
      <c r="M30" s="15" t="s">
        <v>87</v>
      </c>
      <c r="N30" s="15" t="s">
        <v>45</v>
      </c>
      <c r="O30" s="17"/>
    </row>
    <row r="31" spans="1:19" ht="14.45" customHeight="1" x14ac:dyDescent="0.25">
      <c r="A31" s="18"/>
      <c r="B31" s="13"/>
      <c r="C31" s="45" t="s">
        <v>83</v>
      </c>
      <c r="D31" s="16">
        <v>0</v>
      </c>
      <c r="E31" s="16">
        <v>0</v>
      </c>
      <c r="F31" s="16">
        <v>0</v>
      </c>
      <c r="G31" s="16"/>
      <c r="H31" s="16"/>
      <c r="I31" s="15"/>
      <c r="J31" s="40"/>
      <c r="K31" s="15"/>
      <c r="L31" s="15"/>
      <c r="M31" s="15"/>
      <c r="N31" s="15"/>
      <c r="O31" s="17"/>
    </row>
    <row r="32" spans="1:19" ht="14.45" customHeight="1" x14ac:dyDescent="0.25">
      <c r="A32" s="21">
        <v>2</v>
      </c>
      <c r="B32" s="22"/>
      <c r="C32" s="23" t="s">
        <v>8</v>
      </c>
      <c r="D32" s="68">
        <f>SUM(D33:D36)</f>
        <v>40000</v>
      </c>
      <c r="E32" s="68">
        <f>D32</f>
        <v>40000</v>
      </c>
      <c r="F32" s="68"/>
      <c r="G32" s="68">
        <f>G34+G36</f>
        <v>40000</v>
      </c>
      <c r="H32" s="68">
        <f>G32</f>
        <v>40000</v>
      </c>
      <c r="I32" s="25"/>
      <c r="J32" s="25"/>
      <c r="K32" s="25"/>
      <c r="L32" s="25"/>
      <c r="M32" s="25"/>
      <c r="N32" s="25"/>
      <c r="O32" s="26"/>
    </row>
    <row r="33" spans="1:19" ht="14.45" customHeight="1" x14ac:dyDescent="0.25">
      <c r="A33" s="18"/>
      <c r="B33" s="13"/>
      <c r="C33" s="14" t="s">
        <v>7</v>
      </c>
      <c r="D33" s="16"/>
      <c r="E33" s="16"/>
      <c r="F33" s="16"/>
      <c r="G33" s="16"/>
      <c r="H33" s="16"/>
      <c r="I33" s="15"/>
      <c r="J33" s="15"/>
      <c r="K33" s="15"/>
      <c r="L33" s="15"/>
      <c r="M33" s="15"/>
      <c r="N33" s="15"/>
      <c r="O33" s="17"/>
    </row>
    <row r="34" spans="1:19" ht="55.35" customHeight="1" x14ac:dyDescent="0.25">
      <c r="A34" s="18">
        <v>2.1</v>
      </c>
      <c r="B34" s="13"/>
      <c r="C34" s="20" t="s">
        <v>50</v>
      </c>
      <c r="D34" s="16">
        <v>10000</v>
      </c>
      <c r="E34" s="16">
        <f>D34</f>
        <v>10000</v>
      </c>
      <c r="F34" s="16">
        <v>0</v>
      </c>
      <c r="G34" s="16">
        <f>E34</f>
        <v>10000</v>
      </c>
      <c r="H34" s="16"/>
      <c r="I34" s="15" t="s">
        <v>43</v>
      </c>
      <c r="J34" s="40" t="s">
        <v>68</v>
      </c>
      <c r="K34" s="15">
        <v>100</v>
      </c>
      <c r="L34" s="15">
        <v>0</v>
      </c>
      <c r="M34" s="15" t="s">
        <v>87</v>
      </c>
      <c r="N34" s="15" t="s">
        <v>45</v>
      </c>
      <c r="O34" s="17"/>
    </row>
    <row r="35" spans="1:19" ht="14.45" customHeight="1" x14ac:dyDescent="0.25">
      <c r="A35" s="18"/>
      <c r="B35" s="13"/>
      <c r="C35" s="14" t="s">
        <v>14</v>
      </c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7"/>
    </row>
    <row r="36" spans="1:19" ht="47.45" customHeight="1" x14ac:dyDescent="0.25">
      <c r="A36" s="18">
        <v>2.2000000000000002</v>
      </c>
      <c r="B36" s="13"/>
      <c r="C36" s="13" t="s">
        <v>49</v>
      </c>
      <c r="D36" s="16">
        <v>30000</v>
      </c>
      <c r="E36" s="16">
        <f>D36</f>
        <v>30000</v>
      </c>
      <c r="F36" s="16">
        <v>0</v>
      </c>
      <c r="G36" s="16">
        <f>E36</f>
        <v>30000</v>
      </c>
      <c r="H36" s="16"/>
      <c r="I36" s="15" t="s">
        <v>93</v>
      </c>
      <c r="J36" s="40" t="s">
        <v>36</v>
      </c>
      <c r="K36" s="15">
        <v>100</v>
      </c>
      <c r="L36" s="15">
        <v>0</v>
      </c>
      <c r="M36" s="15" t="s">
        <v>87</v>
      </c>
      <c r="N36" s="15" t="s">
        <v>55</v>
      </c>
      <c r="O36" s="17"/>
      <c r="S36" t="s">
        <v>36</v>
      </c>
    </row>
    <row r="37" spans="1:19" ht="14.45" customHeight="1" x14ac:dyDescent="0.25">
      <c r="A37" s="21">
        <v>3</v>
      </c>
      <c r="B37" s="22"/>
      <c r="C37" s="23" t="s">
        <v>51</v>
      </c>
      <c r="D37" s="24">
        <f>SUM(D38)</f>
        <v>100000</v>
      </c>
      <c r="E37" s="24">
        <f>E40+E41</f>
        <v>90000</v>
      </c>
      <c r="F37" s="24"/>
      <c r="G37" s="68">
        <f>G40+G41</f>
        <v>90000</v>
      </c>
      <c r="H37" s="68">
        <f>G37</f>
        <v>90000</v>
      </c>
      <c r="I37" s="25"/>
      <c r="J37" s="25"/>
      <c r="K37" s="25"/>
      <c r="L37" s="25"/>
      <c r="M37" s="25"/>
      <c r="N37" s="25"/>
      <c r="O37" s="26"/>
      <c r="S37" t="s">
        <v>37</v>
      </c>
    </row>
    <row r="38" spans="1:19" ht="35.1" customHeight="1" x14ac:dyDescent="0.25">
      <c r="A38" s="18">
        <v>3.1</v>
      </c>
      <c r="B38" s="13"/>
      <c r="C38" s="13" t="s">
        <v>52</v>
      </c>
      <c r="D38" s="16">
        <v>100000</v>
      </c>
      <c r="E38" s="16">
        <f>90000</f>
        <v>90000</v>
      </c>
      <c r="F38" s="16">
        <v>0</v>
      </c>
      <c r="G38" s="16"/>
      <c r="H38" s="16"/>
      <c r="I38" s="15" t="s">
        <v>93</v>
      </c>
      <c r="J38" s="15" t="s">
        <v>36</v>
      </c>
      <c r="K38" s="15">
        <v>100</v>
      </c>
      <c r="L38" s="15">
        <v>0</v>
      </c>
      <c r="M38" s="15" t="s">
        <v>87</v>
      </c>
      <c r="N38" s="15" t="s">
        <v>45</v>
      </c>
      <c r="O38" s="17" t="s">
        <v>53</v>
      </c>
      <c r="S38" t="s">
        <v>35</v>
      </c>
    </row>
    <row r="39" spans="1:19" ht="35.1" hidden="1" customHeight="1" x14ac:dyDescent="0.25">
      <c r="A39" s="27"/>
      <c r="B39" s="28"/>
      <c r="C39" s="35" t="s">
        <v>57</v>
      </c>
      <c r="D39" s="30">
        <f>50000</f>
        <v>50000</v>
      </c>
      <c r="E39" s="47"/>
      <c r="F39" s="47"/>
      <c r="G39" s="47"/>
      <c r="H39" s="47"/>
      <c r="I39" s="31"/>
      <c r="J39" s="32"/>
      <c r="K39" s="33"/>
      <c r="L39" s="31"/>
      <c r="M39" s="32"/>
      <c r="N39" s="33"/>
      <c r="O39" s="34"/>
    </row>
    <row r="40" spans="1:19" ht="48.95" customHeight="1" x14ac:dyDescent="0.25">
      <c r="A40" s="53"/>
      <c r="B40" s="54"/>
      <c r="C40" s="55" t="s">
        <v>77</v>
      </c>
      <c r="D40" s="56"/>
      <c r="E40" s="57">
        <f>50000</f>
        <v>50000</v>
      </c>
      <c r="F40" s="57">
        <v>0</v>
      </c>
      <c r="G40" s="57">
        <f>E40</f>
        <v>50000</v>
      </c>
      <c r="H40" s="57"/>
      <c r="I40" s="58"/>
      <c r="J40" s="59"/>
      <c r="K40" s="60"/>
      <c r="L40" s="58"/>
      <c r="M40" s="59" t="s">
        <v>87</v>
      </c>
      <c r="N40" s="60"/>
      <c r="O40" s="61"/>
    </row>
    <row r="41" spans="1:19" ht="27.95" customHeight="1" x14ac:dyDescent="0.25">
      <c r="A41" s="19"/>
      <c r="B41" s="62"/>
      <c r="C41" s="63" t="s">
        <v>90</v>
      </c>
      <c r="D41" s="16"/>
      <c r="E41" s="64">
        <f>40000</f>
        <v>40000</v>
      </c>
      <c r="F41" s="64">
        <v>0</v>
      </c>
      <c r="G41" s="64">
        <f>E41</f>
        <v>40000</v>
      </c>
      <c r="H41" s="64"/>
      <c r="I41" s="65"/>
      <c r="J41" s="66"/>
      <c r="K41" s="67"/>
      <c r="L41" s="65"/>
      <c r="M41" s="66" t="s">
        <v>87</v>
      </c>
      <c r="N41" s="67"/>
      <c r="O41" s="17"/>
    </row>
    <row r="42" spans="1:19" ht="14.65" customHeight="1" x14ac:dyDescent="0.25">
      <c r="A42" s="21">
        <v>4</v>
      </c>
      <c r="B42" s="23"/>
      <c r="C42" s="23" t="s">
        <v>84</v>
      </c>
      <c r="D42" s="23"/>
      <c r="E42" s="24">
        <f>10000</f>
        <v>10000</v>
      </c>
      <c r="F42" s="23"/>
      <c r="G42" s="69">
        <f>G43</f>
        <v>10000</v>
      </c>
      <c r="H42" s="23"/>
      <c r="I42" s="23"/>
      <c r="J42" s="23"/>
      <c r="K42" s="23"/>
      <c r="L42" s="23"/>
      <c r="M42" s="23"/>
      <c r="N42" s="23"/>
      <c r="O42" s="23"/>
    </row>
    <row r="43" spans="1:19" ht="35.1" customHeight="1" thickBot="1" x14ac:dyDescent="0.3">
      <c r="A43" s="51">
        <v>4.0999999999999996</v>
      </c>
      <c r="B43" s="52"/>
      <c r="C43" s="29" t="s">
        <v>70</v>
      </c>
      <c r="D43" s="30"/>
      <c r="E43" s="47">
        <f>10000</f>
        <v>10000</v>
      </c>
      <c r="F43" s="47"/>
      <c r="G43" s="47">
        <f>10000</f>
        <v>10000</v>
      </c>
      <c r="H43" s="47"/>
      <c r="I43" s="31"/>
      <c r="J43" s="32"/>
      <c r="K43" s="33"/>
      <c r="L43" s="31"/>
      <c r="M43" s="70">
        <v>43891</v>
      </c>
      <c r="N43" s="33"/>
      <c r="O43" s="34"/>
    </row>
    <row r="44" spans="1:19" x14ac:dyDescent="0.25">
      <c r="A44" s="109" t="s">
        <v>9</v>
      </c>
      <c r="B44" s="110"/>
      <c r="C44" s="111"/>
      <c r="D44" s="115">
        <f>SUM(D12,D32,D37)</f>
        <v>300000</v>
      </c>
      <c r="E44" s="48"/>
      <c r="F44" s="48"/>
      <c r="G44" s="48"/>
      <c r="H44" s="48"/>
      <c r="I44" s="117" t="s">
        <v>66</v>
      </c>
      <c r="J44" s="118"/>
      <c r="K44" s="119"/>
      <c r="L44" s="117" t="s">
        <v>86</v>
      </c>
      <c r="M44" s="118"/>
      <c r="N44" s="119"/>
      <c r="O44" s="123"/>
    </row>
    <row r="45" spans="1:19" ht="15.75" thickBot="1" x14ac:dyDescent="0.3">
      <c r="A45" s="112"/>
      <c r="B45" s="113"/>
      <c r="C45" s="114"/>
      <c r="D45" s="116"/>
      <c r="E45" s="50">
        <f>E37+E32+E25+E22+E14+E42</f>
        <v>300000</v>
      </c>
      <c r="F45" s="49"/>
      <c r="G45" s="71">
        <f>G37+G32+G25+G22+G14+G42</f>
        <v>189257</v>
      </c>
      <c r="H45" s="71">
        <f>H37+H32+H25+H22+H14+H42</f>
        <v>179257</v>
      </c>
      <c r="I45" s="120"/>
      <c r="J45" s="121"/>
      <c r="K45" s="122"/>
      <c r="L45" s="120"/>
      <c r="M45" s="121"/>
      <c r="N45" s="122"/>
      <c r="O45" s="124"/>
      <c r="S45" s="12"/>
    </row>
    <row r="46" spans="1:19" ht="14.25" customHeight="1" thickTop="1" x14ac:dyDescent="0.25">
      <c r="A46" s="94" t="s">
        <v>10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9" x14ac:dyDescent="0.25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1:19" ht="20.25" customHeight="1" thickBot="1" x14ac:dyDescent="0.3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2"/>
    </row>
    <row r="49" spans="1:15" ht="15.75" customHeight="1" thickTop="1" thickBot="1" x14ac:dyDescent="0.3">
      <c r="A49" s="128" t="s">
        <v>17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</row>
    <row r="50" spans="1:15" s="3" customFormat="1" ht="27.75" customHeight="1" thickBot="1" x14ac:dyDescent="0.3">
      <c r="A50" s="131" t="s">
        <v>91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3"/>
    </row>
    <row r="51" spans="1:15" s="3" customFormat="1" ht="21.75" customHeight="1" thickTop="1" thickBot="1" x14ac:dyDescent="0.3">
      <c r="A51" s="134" t="s">
        <v>20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6"/>
    </row>
    <row r="52" spans="1:15" s="3" customFormat="1" ht="24.75" customHeight="1" thickTop="1" thickBot="1" x14ac:dyDescent="0.3">
      <c r="A52" s="137" t="s">
        <v>29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9"/>
    </row>
    <row r="53" spans="1:15" ht="20.25" customHeight="1" thickTop="1" thickBot="1" x14ac:dyDescent="0.3">
      <c r="A53" s="140" t="s">
        <v>28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2"/>
    </row>
    <row r="54" spans="1:15" ht="16.5" thickTop="1" thickBot="1" x14ac:dyDescent="0.3">
      <c r="A54" s="125" t="s">
        <v>92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7"/>
    </row>
  </sheetData>
  <mergeCells count="34">
    <mergeCell ref="A54:O54"/>
    <mergeCell ref="E10:E11"/>
    <mergeCell ref="F10:F11"/>
    <mergeCell ref="G10:G11"/>
    <mergeCell ref="H10:H11"/>
    <mergeCell ref="A46:O48"/>
    <mergeCell ref="A49:O49"/>
    <mergeCell ref="A50:O50"/>
    <mergeCell ref="A51:O51"/>
    <mergeCell ref="A52:O52"/>
    <mergeCell ref="A53:O53"/>
    <mergeCell ref="K10:L10"/>
    <mergeCell ref="M10:M11"/>
    <mergeCell ref="N10:N11"/>
    <mergeCell ref="O10:O11"/>
    <mergeCell ref="A44:C45"/>
    <mergeCell ref="D44:D45"/>
    <mergeCell ref="I44:K45"/>
    <mergeCell ref="L44:N45"/>
    <mergeCell ref="O44:O45"/>
    <mergeCell ref="A8:D8"/>
    <mergeCell ref="I8:J8"/>
    <mergeCell ref="A10:A11"/>
    <mergeCell ref="B10:B11"/>
    <mergeCell ref="C10:C11"/>
    <mergeCell ref="D10:D11"/>
    <mergeCell ref="I10:I11"/>
    <mergeCell ref="J10:J11"/>
    <mergeCell ref="A7:O7"/>
    <mergeCell ref="A4:O4"/>
    <mergeCell ref="A5:I5"/>
    <mergeCell ref="J5:N5"/>
    <mergeCell ref="A6:I6"/>
    <mergeCell ref="J6:O6"/>
  </mergeCells>
  <dataValidations count="2">
    <dataValidation type="list" allowBlank="1" showInputMessage="1" showErrorMessage="1" sqref="I12:I43" xr:uid="{1C89E536-75CF-49A9-A4D8-C0B6278452B0}">
      <formula1>prmmethod</formula1>
    </dataValidation>
    <dataValidation type="list" allowBlank="1" showInputMessage="1" showErrorMessage="1" sqref="J12:J43" xr:uid="{314069AF-2CD8-4C3E-9FAE-2F40E991785C}">
      <formula1>supervision</formula1>
    </dataValidation>
  </dataValidations>
  <pageMargins left="0.7" right="0.7" top="0.75" bottom="0.75" header="0.3" footer="0.3"/>
  <pageSetup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0812E332CDB70B43879A300BFA06186C" ma:contentTypeVersion="505" ma:contentTypeDescription="A content type to manage public (operations) IDB documents" ma:contentTypeScope="" ma:versionID="287b6ad03c6c72d946adf25ef9677a15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2ef5bfcc0f6e801459eb7b879246401d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JA-T1151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Technical Co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Jamaica</TermName>
          <TermId xmlns="http://schemas.microsoft.com/office/infopath/2007/PartnerControls">284b90e7-9693-4db7-a23e-8f79c831fe9a</TermId>
        </TermInfo>
      </Terms>
    </ic46d7e087fd4a108fb86518ca413cc6>
    <IDBDocs_x0020_Number xmlns="cdc7663a-08f0-4737-9e8c-148ce897a09c" xsi:nil="true"/>
    <Division_x0020_or_x0020_Unit xmlns="cdc7663a-08f0-4737-9e8c-148ce897a09c">CCB/CJA</Division_x0020_or_x0020_Unit>
    <Fiscal_x0020_Year_x0020_IDB xmlns="cdc7663a-08f0-4737-9e8c-148ce897a09c">2019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ATN/OC-16788-JA;</Approval_x0020_Number>
    <Phase xmlns="cdc7663a-08f0-4737-9e8c-148ce897a09c">ACTIVE</Phase>
    <Document_x0020_Author xmlns="cdc7663a-08f0-4737-9e8c-148ce897a09c">Samuels, Rochelle Kaye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VOCATIONAL AND WORKFORCE TRAINING</TermName>
          <TermId xmlns="http://schemas.microsoft.com/office/infopath/2007/PartnerControls">8404f753-fb1a-4c37-9f07-9c666bbff14a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English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</TermName>
          <TermId xmlns="http://schemas.microsoft.com/office/infopath/2007/PartnerControls">3086ce3f-38db-462a-ad79-6fb1ca9264c8</TermId>
        </TermInfo>
      </Terms>
    </g511464f9e53401d84b16fa9b379a574>
    <Related_x0020_SisCor_x0020_Number xmlns="cdc7663a-08f0-4737-9e8c-148ce897a09c" xsi:nil="true"/>
    <TaxCatchAll xmlns="cdc7663a-08f0-4737-9e8c-148ce897a09c">
      <Value>47</Value>
      <Value>11</Value>
      <Value>87</Value>
      <Value>121</Value>
      <Value>26</Value>
    </TaxCatchAll>
    <Operation_x0020_Type xmlns="cdc7663a-08f0-4737-9e8c-148ce897a09c">Technical Cooperation</Operation_x0020_Type>
    <Package_x0020_Code xmlns="cdc7663a-08f0-4737-9e8c-148ce897a09c" xsi:nil="true"/>
    <Identifier xmlns="cdc7663a-08f0-4737-9e8c-148ce897a09c" xsi:nil="true"/>
    <Project_x0020_Number xmlns="cdc7663a-08f0-4737-9e8c-148ce897a09c">JA-T1151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 INVESTMENT</TermName>
          <TermId xmlns="http://schemas.microsoft.com/office/infopath/2007/PartnerControls">3f908695-d5b5-49f6-941f-76876b39564f</TermId>
        </TermInfo>
      </Terms>
    </nddeef1749674d76abdbe4b239a70bc6>
    <Record_x0020_Number xmlns="cdc7663a-08f0-4737-9e8c-148ce897a09c" xsi:nil="true"/>
    <_dlc_DocId xmlns="cdc7663a-08f0-4737-9e8c-148ce897a09c">EZSHARE-972861780-141</_dlc_DocId>
    <_dlc_DocIdUrl xmlns="cdc7663a-08f0-4737-9e8c-148ce897a09c">
      <Url>https://idbg.sharepoint.com/teams/EZ-JA-TCP/JA-T1151/_layouts/15/DocIdRedir.aspx?ID=EZSHARE-972861780-141</Url>
      <Description>EZSHARE-972861780-141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0CAC5FD6-21A0-45A7-ABEE-4CDB8F327896}"/>
</file>

<file path=customXml/itemProps2.xml><?xml version="1.0" encoding="utf-8"?>
<ds:datastoreItem xmlns:ds="http://schemas.openxmlformats.org/officeDocument/2006/customXml" ds:itemID="{54128BA3-28EC-4B1F-A247-7BBF6EC3AB11}"/>
</file>

<file path=customXml/itemProps3.xml><?xml version="1.0" encoding="utf-8"?>
<ds:datastoreItem xmlns:ds="http://schemas.openxmlformats.org/officeDocument/2006/customXml" ds:itemID="{B3C32419-5495-4C13-9B43-5ECA6837904B}"/>
</file>

<file path=customXml/itemProps4.xml><?xml version="1.0" encoding="utf-8"?>
<ds:datastoreItem xmlns:ds="http://schemas.openxmlformats.org/officeDocument/2006/customXml" ds:itemID="{F4136E9B-2CED-416B-B06C-91876F61FCDF}"/>
</file>

<file path=customXml/itemProps5.xml><?xml version="1.0" encoding="utf-8"?>
<ds:datastoreItem xmlns:ds="http://schemas.openxmlformats.org/officeDocument/2006/customXml" ds:itemID="{E289715D-21B6-489B-8C3A-FA95C00FEF40}"/>
</file>

<file path=customXml/itemProps6.xml><?xml version="1.0" encoding="utf-8"?>
<ds:datastoreItem xmlns:ds="http://schemas.openxmlformats.org/officeDocument/2006/customXml" ds:itemID="{C3EED483-E2F5-40C9-92E9-0C5A17846D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Procurement Plan Jul-Dec 2018</vt:lpstr>
      <vt:lpstr>Procurement Plan Jan-Mar Rev </vt:lpstr>
      <vt:lpstr>Sheet3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mariace</dc:creator>
  <cp:keywords/>
  <cp:lastModifiedBy>mcghi</cp:lastModifiedBy>
  <cp:lastPrinted>2011-08-04T21:58:05Z</cp:lastPrinted>
  <dcterms:created xsi:type="dcterms:W3CDTF">2011-08-03T19:26:33Z</dcterms:created>
  <dcterms:modified xsi:type="dcterms:W3CDTF">2019-01-22T20:26:20Z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121;#VOCATIONAL AND WORKFORCE TRAINING|8404f753-fb1a-4c37-9f07-9c666bbff14a</vt:lpwstr>
  </property>
  <property fmtid="{D5CDD505-2E9C-101B-9397-08002B2CF9AE}" pid="7" name="Fund IDB">
    <vt:lpwstr>87;#SOC|3086ce3f-38db-462a-ad79-6fb1ca9264c8</vt:lpwstr>
  </property>
  <property fmtid="{D5CDD505-2E9C-101B-9397-08002B2CF9AE}" pid="8" name="Country">
    <vt:lpwstr>26;#Jamaica|284b90e7-9693-4db7-a23e-8f79c831fe9a</vt:lpwstr>
  </property>
  <property fmtid="{D5CDD505-2E9C-101B-9397-08002B2CF9AE}" pid="9" name="Sector IDB">
    <vt:lpwstr>47;#SOCIAL INVESTMENT|3f908695-d5b5-49f6-941f-76876b39564f</vt:lpwstr>
  </property>
  <property fmtid="{D5CDD505-2E9C-101B-9397-08002B2CF9AE}" pid="10" name="Function Operations IDB">
    <vt:lpwstr>11;#Goods and Services|5bfebf1b-9f1f-4411-b1dd-4c19b807b799</vt:lpwstr>
  </property>
  <property fmtid="{D5CDD505-2E9C-101B-9397-08002B2CF9AE}" pid="11" name="_dlc_DocIdItemGuid">
    <vt:lpwstr>77bc5732-de33-4f46-81eb-c393c98cd18b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0x0101001A458A224826124E8B45B1D613300CFC000812E332CDB70B43879A300BFA06186C</vt:lpwstr>
  </property>
</Properties>
</file>