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AR-LON/AR-L1273/15 LifeCycle Milestones/Draft Area/"/>
    </mc:Choice>
  </mc:AlternateContent>
  <bookViews>
    <workbookView xWindow="0" yWindow="0" windowWidth="23040" windowHeight="9648" xr2:uid="{52B2BE41-4715-4D3A-9E1B-81C9B0043A76}"/>
  </bookViews>
  <sheets>
    <sheet name="PEP AR-L1273" sheetId="1" r:id="rId1"/>
    <sheet name="PO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AMO3">[1]ANAL!$L$1237</definedName>
    <definedName name="__AMO4">[1]ANAL!$L$337</definedName>
    <definedName name="__AMO5">[1]ANAL!$L$397</definedName>
    <definedName name="__AMO6">[1]ANAL!$L$1477</definedName>
    <definedName name="__AMO7">[1]ANAL!$L$577</definedName>
    <definedName name="__AMO8">[1]ANAL!$L$1657</definedName>
    <definedName name="__AMO9">[1]ANAL!$L$1719</definedName>
    <definedName name="__COS1">[1]ANAL!$L$58</definedName>
    <definedName name="__COS13">[1]ANAL!$L$1618</definedName>
    <definedName name="__COS14">[1]ANAL!$L$1678</definedName>
    <definedName name="__COS15">[1]ANAL!$L$1740</definedName>
    <definedName name="__COS2">[1]ANAL!$L$118</definedName>
    <definedName name="__COS3">[1]ANAL!$L$1258</definedName>
    <definedName name="__COS4">[1]ANAL!$L$358</definedName>
    <definedName name="__COS5">[1]ANAL!$L$418</definedName>
    <definedName name="__COS6">[1]ANAL!$L$1498</definedName>
    <definedName name="__COS7">[1]ANAL!$L$598</definedName>
    <definedName name="__COS8">[1]ANAL!$L$1678</definedName>
    <definedName name="__COS9">[1]ANAL!$L$1740</definedName>
    <definedName name="__CYL1">[1]ANAL!$L$57</definedName>
    <definedName name="__CYL13">[1]ANAL!$L$1617</definedName>
    <definedName name="__CYL14">[1]ANAL!$L$1677</definedName>
    <definedName name="__CYL15">[1]ANAL!$L$1739</definedName>
    <definedName name="__CYL2">[1]ANAL!$L$117</definedName>
    <definedName name="__CYL3">[1]ANAL!$L$1257</definedName>
    <definedName name="__CYL4">[1]ANAL!$L$357</definedName>
    <definedName name="__CYL5">[1]ANAL!$L$417</definedName>
    <definedName name="__CYL6">[1]ANAL!$L$1497</definedName>
    <definedName name="__CYL7">[1]ANAL!$L$597</definedName>
    <definedName name="__CYL8">[1]ANAL!$L$1677</definedName>
    <definedName name="__CYL9">[1]ANAL!$L$1739</definedName>
    <definedName name="__emp160">[2]Material!#REF!</definedName>
    <definedName name="__emp200">[2]Material!#REF!</definedName>
    <definedName name="__emp225">[2]Material!#REF!</definedName>
    <definedName name="__emp250">[2]Material!#REF!</definedName>
    <definedName name="__emp300">[2]Material!#REF!</definedName>
    <definedName name="__emp500">[2]Material!#REF!</definedName>
    <definedName name="__gig150">[2]Material!#REF!</definedName>
    <definedName name="__llp13">[2]Material!#REF!</definedName>
    <definedName name="__llp19">[2]Material!#REF!</definedName>
    <definedName name="__llp25">[2]Material!#REF!</definedName>
    <definedName name="__MAT1">[1]ANAL!$L$12</definedName>
    <definedName name="__MAT10">[3]ANAL!$L$12</definedName>
    <definedName name="__MAT11">[3]ANAL!$L$72</definedName>
    <definedName name="__MAT12">[3]ANAL!$L$132</definedName>
    <definedName name="__MAT13">[1]ANAL!$L$1572</definedName>
    <definedName name="__MAT14">[1]ANAL!$L$1632</definedName>
    <definedName name="__MAT15">[1]ANAL!$L$1692</definedName>
    <definedName name="__MAT16">[3]ANAL!$L$852</definedName>
    <definedName name="__MAT17">[3]ANAL!$L$912</definedName>
    <definedName name="__MAT18">[3]ANAL!$L$972</definedName>
    <definedName name="__MAT19">[3]ANAL!$L$1032</definedName>
    <definedName name="__MAT2">[1]ANAL!$L$72</definedName>
    <definedName name="__MAT20">[3]ANAL!$L$1092</definedName>
    <definedName name="__MAT21">[3]ANAL!$L$1152</definedName>
    <definedName name="__MAT22">[3]ANAL!$L$1212</definedName>
    <definedName name="__MAT23">[3]ANAL!$L$1272</definedName>
    <definedName name="__MAT24">[3]ANAL!$L$1332</definedName>
    <definedName name="__MAT25">[3]ANAL!$L$1392</definedName>
    <definedName name="__MAT26">[3]ANAL!$L$1452</definedName>
    <definedName name="__MAT27">[3]ANAL!$L$1512</definedName>
    <definedName name="__MAT3">[1]ANAL!$L$1212</definedName>
    <definedName name="__MAT4">[1]ANAL!$L$312</definedName>
    <definedName name="__MAT5">[1]ANAL!$L$372</definedName>
    <definedName name="__MAT6">[1]ANAL!$L$1452</definedName>
    <definedName name="__MAT7">[1]ANAL!$L$552</definedName>
    <definedName name="__MAT8">[1]ANAL!$L$1632</definedName>
    <definedName name="__MAT9">[1]ANAL!$L$1692</definedName>
    <definedName name="__MES2">[4]PDT!#REF!</definedName>
    <definedName name="__MES3">[4]PDT!#REF!</definedName>
    <definedName name="__MES4">[4]PDT!#REF!</definedName>
    <definedName name="__MES5">[4]PDT!#REF!</definedName>
    <definedName name="__MO1">[1]ANAL!$L$27</definedName>
    <definedName name="__MO10">[3]ANAL!$L$27</definedName>
    <definedName name="__MO11">[3]ANAL!$L$87</definedName>
    <definedName name="__MO12">[3]ANAL!$L$147</definedName>
    <definedName name="__MO13">[1]ANAL!$L$1587</definedName>
    <definedName name="__MO14">[1]ANAL!$L$1647</definedName>
    <definedName name="__MO15">[1]ANAL!$L$1709</definedName>
    <definedName name="__MO16">[3]ANAL!$L$867</definedName>
    <definedName name="__MO17">[3]ANAL!$L$927</definedName>
    <definedName name="__MO18">[3]ANAL!$L$987</definedName>
    <definedName name="__MO19">[3]ANAL!$L$1047</definedName>
    <definedName name="__MO2">[1]ANAL!$L$87</definedName>
    <definedName name="__MO20">[3]ANAL!$L$1107</definedName>
    <definedName name="__MO21">[3]ANAL!$L$1167</definedName>
    <definedName name="__MO22">[3]ANAL!$L$1227</definedName>
    <definedName name="__MO23">[3]ANAL!$L$1287</definedName>
    <definedName name="__MO24">[3]ANAL!$L$1347</definedName>
    <definedName name="__MO25">[3]ANAL!$L$1407</definedName>
    <definedName name="__MO26">[3]ANAL!$L$1467</definedName>
    <definedName name="__MO27">[3]ANAL!$L$1527</definedName>
    <definedName name="__MO3">[1]ANAL!$L$1227</definedName>
    <definedName name="__MO4">[1]ANAL!$L$327</definedName>
    <definedName name="__MO5">[1]ANAL!$L$387</definedName>
    <definedName name="__MO6">[1]ANAL!$L$1467</definedName>
    <definedName name="__MO7">[1]ANAL!$L$567</definedName>
    <definedName name="__MO8">[1]ANAL!$L$1647</definedName>
    <definedName name="__MO9">[1]ANAL!$L$1709</definedName>
    <definedName name="__POA2">#REF!</definedName>
    <definedName name="__pvc140">[2]Material!#REF!</definedName>
    <definedName name="__ret13">[2]Material!#REF!</definedName>
    <definedName name="__ret19">[2]Material!#REF!</definedName>
    <definedName name="__ret25">[2]Material!#REF!</definedName>
    <definedName name="__RR1">[1]ANAL!$L$47</definedName>
    <definedName name="__RR10">[3]ANAL!$L$47</definedName>
    <definedName name="__RR11">[3]ANAL!$L$107</definedName>
    <definedName name="__RR12">[3]ANAL!$L$167</definedName>
    <definedName name="__RR13">[1]ANAL!$L$1607</definedName>
    <definedName name="__RR14">[1]ANAL!$L$1667</definedName>
    <definedName name="__RR15">[1]ANAL!$L$1729</definedName>
    <definedName name="__RR16">[3]ANAL!$L$887</definedName>
    <definedName name="__RR17">[3]ANAL!$L$947</definedName>
    <definedName name="__RR18">[3]ANAL!$L$1007</definedName>
    <definedName name="__RR19">[3]ANAL!$L$1067</definedName>
    <definedName name="__RR2">[1]ANAL!$L$107</definedName>
    <definedName name="__RR20">[3]ANAL!$L$1127</definedName>
    <definedName name="__RR21">[3]ANAL!$L$1187</definedName>
    <definedName name="__RR22">[3]ANAL!$L$1247</definedName>
    <definedName name="__RR23">[3]ANAL!$L$1307</definedName>
    <definedName name="__RR24">[3]ANAL!$L$1367</definedName>
    <definedName name="__RR25">[3]ANAL!$L$1427</definedName>
    <definedName name="__RR26">[3]ANAL!$L$1487</definedName>
    <definedName name="__RR27">[3]ANAL!$L$1547</definedName>
    <definedName name="__RR3">[1]ANAL!$L$1247</definedName>
    <definedName name="__RR4">[1]ANAL!$L$347</definedName>
    <definedName name="__RR5">[1]ANAL!$L$407</definedName>
    <definedName name="__RR6">[1]ANAL!$L$1487</definedName>
    <definedName name="__RR7">[1]ANAL!$L$587</definedName>
    <definedName name="__RR8">[1]ANAL!$L$1667</definedName>
    <definedName name="__RR9">[1]ANAL!$L$1729</definedName>
    <definedName name="__ta75">[2]Material!#REF!</definedName>
    <definedName name="__tap20">[2]Material!#REF!</definedName>
    <definedName name="__tap25">[2]Material!#REF!</definedName>
    <definedName name="__tap32">[2]Material!#REF!</definedName>
    <definedName name="__te16075">[2]Material!#REF!</definedName>
    <definedName name="__te17575">[2]Material!#REF!</definedName>
    <definedName name="__te2520">[2]Material!#REF!</definedName>
    <definedName name="__te2525">[2]Material!#REF!</definedName>
    <definedName name="__te75">[2]Material!#REF!</definedName>
    <definedName name="__TIT01">#REF!</definedName>
    <definedName name="__TIT02">#REF!</definedName>
    <definedName name="__TIT03">#REF!</definedName>
    <definedName name="__TIT04">#REF!</definedName>
    <definedName name="__TIT05">#REF!</definedName>
    <definedName name="__TIT06">#REF!</definedName>
    <definedName name="__TIT07">#REF!</definedName>
    <definedName name="__TIT08">#REF!</definedName>
    <definedName name="__TIT15">#REF!</definedName>
    <definedName name="__TIT16">#REF!</definedName>
    <definedName name="__TIT17">#REF!</definedName>
    <definedName name="__TIT18">#REF!</definedName>
    <definedName name="__TIT21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28">#REF!</definedName>
    <definedName name="__TT1">[1]ANAL!$L$19</definedName>
    <definedName name="__TT10">[3]ANAL!$L$19</definedName>
    <definedName name="__TT11">[3]ANAL!$L$79</definedName>
    <definedName name="__TT12">[3]ANAL!$L$139</definedName>
    <definedName name="__TT13">[1]ANAL!$L$1579</definedName>
    <definedName name="__TT14">[1]ANAL!$L$1639</definedName>
    <definedName name="__TT15">[1]ANAL!$L$1701</definedName>
    <definedName name="__TT16">[3]ANAL!$L$859</definedName>
    <definedName name="__TT17">[3]ANAL!$L$919</definedName>
    <definedName name="__TT18">[3]ANAL!$L$979</definedName>
    <definedName name="__TT19">[3]ANAL!$L$1039</definedName>
    <definedName name="__TT2">[1]ANAL!$L$79</definedName>
    <definedName name="__TT20">[3]ANAL!$L$1099</definedName>
    <definedName name="__TT21">[3]ANAL!$L$1159</definedName>
    <definedName name="__TT22">[3]ANAL!$L$1219</definedName>
    <definedName name="__TT23">[3]ANAL!$L$1279</definedName>
    <definedName name="__TT24">[3]ANAL!$L$1339</definedName>
    <definedName name="__TT25">[3]ANAL!$L$1399</definedName>
    <definedName name="__TT26">[3]ANAL!$L$1459</definedName>
    <definedName name="__TT27">[3]ANAL!$L$1519</definedName>
    <definedName name="__TT3">[1]ANAL!$L$1219</definedName>
    <definedName name="__TT4">[1]ANAL!$L$319</definedName>
    <definedName name="__TT5">[1]ANAL!$L$379</definedName>
    <definedName name="__TT6">[1]ANAL!$L$1459</definedName>
    <definedName name="__TT7">[1]ANAL!$L$559</definedName>
    <definedName name="__TT8">[1]ANAL!$L$1639</definedName>
    <definedName name="__TT9">[1]ANAL!$L$1701</definedName>
    <definedName name="__VE110">[2]Material!#REF!</definedName>
    <definedName name="__VE140">[2]Material!#REF!</definedName>
    <definedName name="__VE225">[2]Material!#REF!</definedName>
    <definedName name="__VE75">[2]Material!#REF!</definedName>
    <definedName name="__ves300">[2]Material!#REF!</definedName>
    <definedName name="_2">#REF!</definedName>
    <definedName name="_6">#REF!</definedName>
    <definedName name="_AMO3">[1]ANAL!$L$1237</definedName>
    <definedName name="_AMO4">[1]ANAL!$L$337</definedName>
    <definedName name="_AMO5">[1]ANAL!$L$397</definedName>
    <definedName name="_AMO6">[1]ANAL!$L$1477</definedName>
    <definedName name="_AMO7">[1]ANAL!$L$577</definedName>
    <definedName name="_AMO8">[1]ANAL!$L$1657</definedName>
    <definedName name="_AMO9">[1]ANAL!$L$1719</definedName>
    <definedName name="_COS1">[1]ANAL!$L$58</definedName>
    <definedName name="_COS13">[1]ANAL!$L$1618</definedName>
    <definedName name="_COS14">[1]ANAL!$L$1678</definedName>
    <definedName name="_COS15">[1]ANAL!$L$1740</definedName>
    <definedName name="_COS2">[1]ANAL!$L$118</definedName>
    <definedName name="_COS3">[1]ANAL!$L$1258</definedName>
    <definedName name="_COS4">[1]ANAL!$L$358</definedName>
    <definedName name="_COS5">[1]ANAL!$L$418</definedName>
    <definedName name="_COS6">[1]ANAL!$L$1498</definedName>
    <definedName name="_COS7">[1]ANAL!$L$598</definedName>
    <definedName name="_COS8">[1]ANAL!$L$1678</definedName>
    <definedName name="_COS9">[1]ANAL!$L$1740</definedName>
    <definedName name="_CYL1">[1]ANAL!$L$57</definedName>
    <definedName name="_CYL13">[1]ANAL!$L$1617</definedName>
    <definedName name="_CYL14">[1]ANAL!$L$1677</definedName>
    <definedName name="_CYL15">[1]ANAL!$L$1739</definedName>
    <definedName name="_CYL2">[1]ANAL!$L$117</definedName>
    <definedName name="_CYL3">[1]ANAL!$L$1257</definedName>
    <definedName name="_CYL4">[1]ANAL!$L$357</definedName>
    <definedName name="_CYL5">[1]ANAL!$L$417</definedName>
    <definedName name="_CYL6">[1]ANAL!$L$1497</definedName>
    <definedName name="_CYL7">[1]ANAL!$L$597</definedName>
    <definedName name="_CYL8">[1]ANAL!$L$1677</definedName>
    <definedName name="_CYL9">[1]ANAL!$L$1739</definedName>
    <definedName name="_emp160">[2]Material!#REF!</definedName>
    <definedName name="_emp200">[2]Material!#REF!</definedName>
    <definedName name="_emp225">[2]Material!#REF!</definedName>
    <definedName name="_emp250">[2]Material!#REF!</definedName>
    <definedName name="_emp300">[2]Material!#REF!</definedName>
    <definedName name="_emp500">[2]Material!#REF!</definedName>
    <definedName name="_Fill" hidden="1">#REF!</definedName>
    <definedName name="_gig150">[2]Material!#REF!</definedName>
    <definedName name="_Key1" hidden="1">#REF!</definedName>
    <definedName name="_llp13">[2]Material!#REF!</definedName>
    <definedName name="_llp19">[2]Material!#REF!</definedName>
    <definedName name="_llp25">[2]Material!#REF!</definedName>
    <definedName name="_MAT1">[1]ANAL!$L$12</definedName>
    <definedName name="_MAT10">[3]ANAL!$L$12</definedName>
    <definedName name="_MAT11">[3]ANAL!$L$72</definedName>
    <definedName name="_MAT12">[3]ANAL!$L$132</definedName>
    <definedName name="_MAT13">[1]ANAL!$L$1572</definedName>
    <definedName name="_MAT14">[1]ANAL!$L$1632</definedName>
    <definedName name="_MAT15">[1]ANAL!$L$1692</definedName>
    <definedName name="_MAT16">[3]ANAL!$L$852</definedName>
    <definedName name="_MAT17">[3]ANAL!$L$912</definedName>
    <definedName name="_MAT18">[3]ANAL!$L$972</definedName>
    <definedName name="_MAT19">[3]ANAL!$L$1032</definedName>
    <definedName name="_MAT2">[1]ANAL!$L$72</definedName>
    <definedName name="_MAT20">[3]ANAL!$L$1092</definedName>
    <definedName name="_MAT21">[3]ANAL!$L$1152</definedName>
    <definedName name="_MAT22">[3]ANAL!$L$1212</definedName>
    <definedName name="_MAT23">[3]ANAL!$L$1272</definedName>
    <definedName name="_MAT24">[3]ANAL!$L$1332</definedName>
    <definedName name="_MAT25">[3]ANAL!$L$1392</definedName>
    <definedName name="_MAT26">[3]ANAL!$L$1452</definedName>
    <definedName name="_MAT27">[3]ANAL!$L$1512</definedName>
    <definedName name="_MAT3">[1]ANAL!$L$1212</definedName>
    <definedName name="_MAT4">[1]ANAL!$L$312</definedName>
    <definedName name="_MAT5">[1]ANAL!$L$372</definedName>
    <definedName name="_MAT6">[1]ANAL!$L$1452</definedName>
    <definedName name="_MAT7">[1]ANAL!$L$552</definedName>
    <definedName name="_MAT8">[1]ANAL!$L$1632</definedName>
    <definedName name="_MAT9">[1]ANAL!$L$1692</definedName>
    <definedName name="_MES2">[4]PDT!#REF!</definedName>
    <definedName name="_MES3">[4]PDT!#REF!</definedName>
    <definedName name="_MES4">[4]PDT!#REF!</definedName>
    <definedName name="_MES5">[4]PDT!#REF!</definedName>
    <definedName name="_MO1">[1]ANAL!$L$27</definedName>
    <definedName name="_MO10">[3]ANAL!$L$27</definedName>
    <definedName name="_MO11">[3]ANAL!$L$87</definedName>
    <definedName name="_MO12">[3]ANAL!$L$147</definedName>
    <definedName name="_MO13">[1]ANAL!$L$1587</definedName>
    <definedName name="_MO14">[1]ANAL!$L$1647</definedName>
    <definedName name="_MO15">[1]ANAL!$L$1709</definedName>
    <definedName name="_MO16">[3]ANAL!$L$867</definedName>
    <definedName name="_MO17">[3]ANAL!$L$927</definedName>
    <definedName name="_MO18">[3]ANAL!$L$987</definedName>
    <definedName name="_MO19">[3]ANAL!$L$1047</definedName>
    <definedName name="_MO2">[1]ANAL!$L$87</definedName>
    <definedName name="_MO20">[3]ANAL!$L$1107</definedName>
    <definedName name="_MO21">[3]ANAL!$L$1167</definedName>
    <definedName name="_MO22">[3]ANAL!$L$1227</definedName>
    <definedName name="_MO23">[3]ANAL!$L$1287</definedName>
    <definedName name="_MO24">[3]ANAL!$L$1347</definedName>
    <definedName name="_MO25">[3]ANAL!$L$1407</definedName>
    <definedName name="_MO26">[3]ANAL!$L$1467</definedName>
    <definedName name="_MO27">[3]ANAL!$L$1527</definedName>
    <definedName name="_MO3">[1]ANAL!$L$1227</definedName>
    <definedName name="_MO4">[1]ANAL!$L$327</definedName>
    <definedName name="_MO5">[1]ANAL!$L$387</definedName>
    <definedName name="_MO6">[1]ANAL!$L$1467</definedName>
    <definedName name="_MO7">[1]ANAL!$L$567</definedName>
    <definedName name="_MO8">[1]ANAL!$L$1647</definedName>
    <definedName name="_MO9">[1]ANAL!$L$1709</definedName>
    <definedName name="_Order1" hidden="1">255</definedName>
    <definedName name="_ORG1">[5]Montos!#REF!</definedName>
    <definedName name="_ORG2">[5]Montos!#REF!</definedName>
    <definedName name="_ORG3">[5]Montos!#REF!</definedName>
    <definedName name="_ORG4">[5]Montos!#REF!</definedName>
    <definedName name="_ORG5">[5]Montos!#REF!</definedName>
    <definedName name="_ORG6">[5]Montos!#REF!</definedName>
    <definedName name="_POA2">#REF!</definedName>
    <definedName name="_pvc140">[2]Material!#REF!</definedName>
    <definedName name="_ret13">[2]Material!#REF!</definedName>
    <definedName name="_ret19">[2]Material!#REF!</definedName>
    <definedName name="_ret25">[2]Material!#REF!</definedName>
    <definedName name="_RR1">[1]ANAL!$L$47</definedName>
    <definedName name="_RR10">[3]ANAL!$L$47</definedName>
    <definedName name="_RR11">[3]ANAL!$L$107</definedName>
    <definedName name="_RR12">[3]ANAL!$L$167</definedName>
    <definedName name="_RR13">[1]ANAL!$L$1607</definedName>
    <definedName name="_RR14">[1]ANAL!$L$1667</definedName>
    <definedName name="_RR15">[1]ANAL!$L$1729</definedName>
    <definedName name="_RR16">[3]ANAL!$L$887</definedName>
    <definedName name="_RR17">[3]ANAL!$L$947</definedName>
    <definedName name="_RR18">[3]ANAL!$L$1007</definedName>
    <definedName name="_RR19">[3]ANAL!$L$1067</definedName>
    <definedName name="_RR2">[1]ANAL!$L$107</definedName>
    <definedName name="_RR20">[3]ANAL!$L$1127</definedName>
    <definedName name="_RR21">[3]ANAL!$L$1187</definedName>
    <definedName name="_RR22">[3]ANAL!$L$1247</definedName>
    <definedName name="_RR23">[3]ANAL!$L$1307</definedName>
    <definedName name="_RR24">[3]ANAL!$L$1367</definedName>
    <definedName name="_RR25">[3]ANAL!$L$1427</definedName>
    <definedName name="_RR26">[3]ANAL!$L$1487</definedName>
    <definedName name="_RR27">[3]ANAL!$L$1547</definedName>
    <definedName name="_RR3">[1]ANAL!$L$1247</definedName>
    <definedName name="_RR4">[1]ANAL!$L$347</definedName>
    <definedName name="_RR5">[1]ANAL!$L$407</definedName>
    <definedName name="_RR6">[1]ANAL!$L$1487</definedName>
    <definedName name="_RR7">[1]ANAL!$L$587</definedName>
    <definedName name="_RR8">[1]ANAL!$L$1667</definedName>
    <definedName name="_RR9">[1]ANAL!$L$1729</definedName>
    <definedName name="_Sort" hidden="1">#REF!</definedName>
    <definedName name="_ta75">[2]Material!#REF!</definedName>
    <definedName name="_tap20">[2]Material!#REF!</definedName>
    <definedName name="_tap25">[2]Material!#REF!</definedName>
    <definedName name="_tap32">[2]Material!#REF!</definedName>
    <definedName name="_te16075">[2]Material!#REF!</definedName>
    <definedName name="_te17575">[2]Material!#REF!</definedName>
    <definedName name="_te2520">[2]Material!#REF!</definedName>
    <definedName name="_te2525">[2]Material!#REF!</definedName>
    <definedName name="_te75">[2]Material!#REF!</definedName>
    <definedName name="_TIT01">#REF!</definedName>
    <definedName name="_TIT02">#REF!</definedName>
    <definedName name="_TIT03">#REF!</definedName>
    <definedName name="_TIT04">#REF!</definedName>
    <definedName name="_TIT05">#REF!</definedName>
    <definedName name="_TIT06">#REF!</definedName>
    <definedName name="_TIT07">#REF!</definedName>
    <definedName name="_TIT08">#REF!</definedName>
    <definedName name="_TIT15">#REF!</definedName>
    <definedName name="_TIT16">#REF!</definedName>
    <definedName name="_TIT17">#REF!</definedName>
    <definedName name="_TIT18">#REF!</definedName>
    <definedName name="_TIT21">#REF!</definedName>
    <definedName name="_TIT22">#REF!</definedName>
    <definedName name="_TIT23">#REF!</definedName>
    <definedName name="_TIT24">#REF!</definedName>
    <definedName name="_TIT25">#REF!</definedName>
    <definedName name="_TIT26">#REF!</definedName>
    <definedName name="_TIT27">#REF!</definedName>
    <definedName name="_TIT28">#REF!</definedName>
    <definedName name="_TT1">[1]ANAL!$L$19</definedName>
    <definedName name="_TT10">[3]ANAL!$L$19</definedName>
    <definedName name="_TT11">[3]ANAL!$L$79</definedName>
    <definedName name="_TT12">[3]ANAL!$L$139</definedName>
    <definedName name="_TT13">[1]ANAL!$L$1579</definedName>
    <definedName name="_TT14">[1]ANAL!$L$1639</definedName>
    <definedName name="_TT15">[1]ANAL!$L$1701</definedName>
    <definedName name="_TT16">[3]ANAL!$L$859</definedName>
    <definedName name="_TT17">[3]ANAL!$L$919</definedName>
    <definedName name="_TT18">[3]ANAL!$L$979</definedName>
    <definedName name="_TT19">[3]ANAL!$L$1039</definedName>
    <definedName name="_TT2">[1]ANAL!$L$79</definedName>
    <definedName name="_TT20">[3]ANAL!$L$1099</definedName>
    <definedName name="_TT21">[3]ANAL!$L$1159</definedName>
    <definedName name="_TT22">[3]ANAL!$L$1219</definedName>
    <definedName name="_TT23">[3]ANAL!$L$1279</definedName>
    <definedName name="_TT24">[3]ANAL!$L$1339</definedName>
    <definedName name="_TT25">[3]ANAL!$L$1399</definedName>
    <definedName name="_TT26">[3]ANAL!$L$1459</definedName>
    <definedName name="_TT27">[3]ANAL!$L$1519</definedName>
    <definedName name="_TT3">[1]ANAL!$L$1219</definedName>
    <definedName name="_TT4">[1]ANAL!$L$319</definedName>
    <definedName name="_TT5">[1]ANAL!$L$379</definedName>
    <definedName name="_TT6">[1]ANAL!$L$1459</definedName>
    <definedName name="_TT7">[1]ANAL!$L$559</definedName>
    <definedName name="_TT8">[1]ANAL!$L$1639</definedName>
    <definedName name="_TT9">[1]ANAL!$L$1701</definedName>
    <definedName name="_VE110">[2]Material!#REF!</definedName>
    <definedName name="_VE140">[2]Material!#REF!</definedName>
    <definedName name="_VE225">[2]Material!#REF!</definedName>
    <definedName name="_VE75">[2]Material!#REF!</definedName>
    <definedName name="_ves300">[2]Material!#REF!</definedName>
    <definedName name="A.AP_13">'[6]Equipo vial'!#REF!</definedName>
    <definedName name="A.AP_15">'[6]Equipo vial'!#REF!</definedName>
    <definedName name="A.AP_19">'[6]Equipo vial'!#REF!</definedName>
    <definedName name="A.AP_21">'[6]Equipo vial'!#REF!</definedName>
    <definedName name="A.AP_26">'[6]Equipo vial'!#REF!</definedName>
    <definedName name="A.ba">'[3]Equipo vial'!#REF!</definedName>
    <definedName name="A.BA_01">'[6]Equipo vial'!#REF!</definedName>
    <definedName name="A.BH_01">'[6]Equipo vial'!#REF!</definedName>
    <definedName name="A.BH_02">'[6]Equipo vial'!#REF!</definedName>
    <definedName name="A.BH_03">'[6]Equipo vial'!#REF!</definedName>
    <definedName name="A.bi">'[3]Equipo vial'!#REF!</definedName>
    <definedName name="A.CA_27">'[3]Equipo vial'!#REF!</definedName>
    <definedName name="A.caliente">'[3]Equipo vial'!#REF!</definedName>
    <definedName name="A.CB_01">'[6]Equipo vial'!#REF!</definedName>
    <definedName name="A.CBOB">'[3]Equipo vial'!#REF!</definedName>
    <definedName name="A.cil">'[3]Equipo vial'!#REF!</definedName>
    <definedName name="A.COR">#REF!</definedName>
    <definedName name="A.CP_08">'[6]Equipo vial'!#REF!</definedName>
    <definedName name="A.CP_09">'[6]Equipo vial'!#REF!</definedName>
    <definedName name="A.CP_10">'[6]Equipo vial'!#REF!</definedName>
    <definedName name="A.CP_13">'[6]Equipo vial'!#REF!</definedName>
    <definedName name="A.CR_06">'[6]Equipo vial'!#REF!</definedName>
    <definedName name="A.CR_16">'[6]Equipo vial'!#REF!</definedName>
    <definedName name="A.CR_17">'[6]Equipo vial'!#REF!</definedName>
    <definedName name="A.CR_18">'[6]Equipo vial'!#REF!</definedName>
    <definedName name="A.CT_03">'[6]Equipo vial'!#REF!</definedName>
    <definedName name="A.CT_07">'[6]Equipo vial'!#REF!</definedName>
    <definedName name="A.ES_01">'[6]Equipo vial'!#REF!</definedName>
    <definedName name="A.frio">'[3]Equipo vial'!#REF!</definedName>
    <definedName name="A.FRS_01">'[6]Equipo vial'!#REF!</definedName>
    <definedName name="A.GE_12">'[6]Equipo vial'!#REF!</definedName>
    <definedName name="A.GE_17">'[6]Equipo vial'!#REF!</definedName>
    <definedName name="A.GI_01">'[6]Equipo vial'!#REF!</definedName>
    <definedName name="A.GI_02">'[6]Equipo vial'!#REF!</definedName>
    <definedName name="A.GI_03">'[6]Equipo vial'!#REF!</definedName>
    <definedName name="A.GI_04">'[6]Equipo vial'!#REF!</definedName>
    <definedName name="A.GR_04">'[6]Equipo vial'!#REF!</definedName>
    <definedName name="A.gui">'[3]Equipo vial'!#REF!</definedName>
    <definedName name="A.HI_01">'[3]Equipo vial'!#REF!</definedName>
    <definedName name="A.hoy">'[3]Equipo vial'!#REF!</definedName>
    <definedName name="A.mar">'[3]Equipo vial'!#REF!</definedName>
    <definedName name="A.MENEL">'[3]Equipo vial'!#REF!</definedName>
    <definedName name="A.MH_07">'[6]Equipo vial'!#REF!</definedName>
    <definedName name="A.MH_08">'[6]Equipo vial'!#REF!</definedName>
    <definedName name="A.MH_09">'[6]Equipo vial'!#REF!</definedName>
    <definedName name="A.MH_10">'[6]Equipo vial'!#REF!</definedName>
    <definedName name="A.MH_11">'[6]Equipo vial'!#REF!</definedName>
    <definedName name="A.MH_12">'[6]Equipo vial'!#REF!</definedName>
    <definedName name="A.MH_13">'[6]Equipo vial'!#REF!</definedName>
    <definedName name="A.MH_14">'[6]Equipo vial'!#REF!</definedName>
    <definedName name="A.MH_15">'[6]Equipo vial'!#REF!</definedName>
    <definedName name="A.MH_16">'[6]Equipo vial'!#REF!</definedName>
    <definedName name="A.MH_17">'[6]Equipo vial'!#REF!</definedName>
    <definedName name="A.MH_18">'[6]Equipo vial'!#REF!</definedName>
    <definedName name="A.MH_20">'[6]Equipo vial'!#REF!</definedName>
    <definedName name="A.MH_21">'[6]Equipo vial'!#REF!</definedName>
    <definedName name="A.MN_02">'[6]Equipo vial'!#REF!</definedName>
    <definedName name="A.MN_03">'[6]Equipo vial'!#REF!</definedName>
    <definedName name="A.MN_07">'[6]Equipo vial'!#REF!</definedName>
    <definedName name="A.MN_11">'[6]Equipo vial'!#REF!</definedName>
    <definedName name="A.MN_12">'[6]Equipo vial'!#REF!</definedName>
    <definedName name="A.MN_13">'[6]Equipo vial'!#REF!</definedName>
    <definedName name="A.MN_15">'[6]Equipo vial'!#REF!</definedName>
    <definedName name="A.MN_17">'[6]Equipo vial'!#REF!</definedName>
    <definedName name="A.mol">'[3]Equipo vial'!#REF!</definedName>
    <definedName name="A.MR_04">'[6]Equipo vial'!#REF!</definedName>
    <definedName name="A.MR_05">'[6]Equipo vial'!#REF!</definedName>
    <definedName name="A.MR_06">'[6]Equipo vial'!#REF!</definedName>
    <definedName name="A.MR_07">'[6]Equipo vial'!#REF!</definedName>
    <definedName name="A.MR_08">'[6]Equipo vial'!#REF!</definedName>
    <definedName name="A.MR_09">'[6]Equipo vial'!#REF!</definedName>
    <definedName name="A.MR_10">'[6]Equipo vial'!#REF!</definedName>
    <definedName name="A.MRH_01">'[6]Equipo vial'!#REF!</definedName>
    <definedName name="A.MRH_03">'[6]Equipo vial'!#REF!</definedName>
    <definedName name="A.MRN_01">'[6]Equipo vial'!#REF!</definedName>
    <definedName name="A.MS_01">'[6]Equipo vial'!#REF!</definedName>
    <definedName name="A.MS_02">'[6]Equipo vial'!#REF!</definedName>
    <definedName name="A.MS_03">'[6]Equipo vial'!#REF!</definedName>
    <definedName name="A.MS_04">'[6]Equipo vial'!#REF!</definedName>
    <definedName name="A.MS_05">'[6]Equipo vial'!#REF!</definedName>
    <definedName name="A.MS_06">'[6]Equipo vial'!#REF!</definedName>
    <definedName name="A.MS_07">'[6]Equipo vial'!#REF!</definedName>
    <definedName name="A.MS_08">'[6]Equipo vial'!#REF!</definedName>
    <definedName name="A.PC_15">'[6]Equipo vial'!#REF!</definedName>
    <definedName name="A.PC_17">'[6]Equipo vial'!#REF!</definedName>
    <definedName name="A.PC_18">'[6]Equipo vial'!#REF!</definedName>
    <definedName name="A.PC_19">'[6]Equipo vial'!#REF!</definedName>
    <definedName name="A.PC_23">'[6]Equipo vial'!#REF!</definedName>
    <definedName name="A.PL_05">'[6]Equipo vial'!#REF!</definedName>
    <definedName name="A.PL_06">'[6]Equipo vial'!#REF!</definedName>
    <definedName name="A.PL_07">'[6]Equipo vial'!#REF!</definedName>
    <definedName name="A.PL_08">'[6]Equipo vial'!#REF!</definedName>
    <definedName name="A.rcau">'[3]Equipo vial'!#REF!</definedName>
    <definedName name="A.RE_08">'[6]Equipo vial'!#REF!</definedName>
    <definedName name="A.RE_09">'[6]Equipo vial'!#REF!</definedName>
    <definedName name="A.RE_10">'[6]Equipo vial'!#REF!</definedName>
    <definedName name="A.RE_12">'[6]Equipo vial'!#REF!</definedName>
    <definedName name="A.RE_14">'[6]Equipo vial'!#REF!</definedName>
    <definedName name="A.RE_15">'[6]Equipo vial'!#REF!</definedName>
    <definedName name="A.RE_16">'[6]Equipo vial'!#REF!</definedName>
    <definedName name="A.RE_17">'[6]Equipo vial'!#REF!</definedName>
    <definedName name="A.RE_18">'[6]Equipo vial'!#REF!</definedName>
    <definedName name="A.RE_19">'[6]Equipo vial'!#REF!</definedName>
    <definedName name="A.RE_21">'[6]Equipo vial'!#REF!</definedName>
    <definedName name="A.RE_22">'[6]Equipo vial'!#REF!</definedName>
    <definedName name="A.RE_24">'[6]Equipo vial'!#REF!</definedName>
    <definedName name="A.RE_26">'[6]Equipo vial'!#REF!</definedName>
    <definedName name="A.RE_31">'[6]Equipo vial'!#REF!</definedName>
    <definedName name="A.RE_32">'[6]Equipo vial'!#REF!</definedName>
    <definedName name="A.RN_06">'[6]Equipo vial'!#REF!</definedName>
    <definedName name="A.RN_07">'[6]Equipo vial'!#REF!</definedName>
    <definedName name="A.RN_10">'[6]Equipo vial'!#REF!</definedName>
    <definedName name="A.RN_11">'[6]Equipo vial'!#REF!</definedName>
    <definedName name="A.TE_08">'[6]Equipo vial'!#REF!</definedName>
    <definedName name="A.TE_09">'[6]Equipo vial'!#REF!</definedName>
    <definedName name="A.TH">'[3]Equipo vial'!#REF!</definedName>
    <definedName name="A.tol">'[3]Equipo vial'!#REF!</definedName>
    <definedName name="A.TR_15">'[6]Equipo vial'!#REF!</definedName>
    <definedName name="A.TR_16">'[6]Equipo vial'!#REF!</definedName>
    <definedName name="A.TR_17">'[6]Equipo vial'!#REF!</definedName>
    <definedName name="A.TR_18">'[6]Equipo vial'!#REF!</definedName>
    <definedName name="A.TR_19">'[6]Equipo vial'!#REF!</definedName>
    <definedName name="A.TR_22">'[6]Equipo vial'!#REF!</definedName>
    <definedName name="A.TR_23">'[6]Equipo vial'!#REF!</definedName>
    <definedName name="A.TR_24">'[6]Equipo vial'!#REF!</definedName>
    <definedName name="A.TR_26">'[6]Equipo vial'!#REF!</definedName>
    <definedName name="A.TR_27">'[6]Equipo vial'!#REF!</definedName>
    <definedName name="A.TT_01">'[6]Equipo vial'!#REF!</definedName>
    <definedName name="A.TT_02">'[6]Equipo vial'!#REF!</definedName>
    <definedName name="A.TT_03">'[6]Equipo vial'!#REF!</definedName>
    <definedName name="A.TT_04">'[6]Equipo vial'!#REF!</definedName>
    <definedName name="A.TT_05">'[6]Equipo vial'!#REF!</definedName>
    <definedName name="A.TU_01">'[6]Equipo vial'!#REF!</definedName>
    <definedName name="A.vag">'[3]Equipo vial'!#REF!</definedName>
    <definedName name="A.VC_02">'[6]Equipo vial'!#REF!</definedName>
    <definedName name="A.VTA_01">'[6]Equipo vial'!#REF!</definedName>
    <definedName name="A.VTA_02">'[6]Equipo vial'!#REF!</definedName>
    <definedName name="A.ZJ_02">'[6]Equipo vial'!#REF!</definedName>
    <definedName name="A.ZJ_04">'[6]Equipo vial'!#REF!</definedName>
    <definedName name="A.ZJ_05">'[6]Equipo vial'!#REF!</definedName>
    <definedName name="aaa">#REF!</definedName>
    <definedName name="ac.">[4]Material!#REF!</definedName>
    <definedName name="ac.acero">[4]Material!#REF!</definedName>
    <definedName name="ac.acerodul">[4]Material!#REF!</definedName>
    <definedName name="ac.adit">[4]Material!#REF!</definedName>
    <definedName name="ac.alambre">[4]Material!#REF!</definedName>
    <definedName name="ac.alcant">[4]Material!#REF!</definedName>
    <definedName name="ac.anodo">[4]Material!#REF!</definedName>
    <definedName name="ac.anodovar">[4]Material!#REF!</definedName>
    <definedName name="ac.arefi">[4]Material!#REF!</definedName>
    <definedName name="ac.aregr">[4]Material!#REF!</definedName>
    <definedName name="ac.armco">[4]Material!#REF!</definedName>
    <definedName name="ac.asf70100">[4]Material!#REF!</definedName>
    <definedName name="ac.asfalto">[4]Material!#REF!</definedName>
    <definedName name="ac.atierra">[4]Material!#REF!</definedName>
    <definedName name="ac.bald">[4]Material!#REF!</definedName>
    <definedName name="ac.banda100ch">[4]Material!#REF!</definedName>
    <definedName name="ac.banda120ch">[4]Material!#REF!</definedName>
    <definedName name="ac.baranda">[4]Material!#REF!</definedName>
    <definedName name="ac.barandarec">[7]Material!#REF!</definedName>
    <definedName name="ac.bomb1000">[4]Material!#REF!</definedName>
    <definedName name="ac.bomb1000acc">[4]Material!#REF!</definedName>
    <definedName name="ac.bomb3600">[4]Material!#REF!</definedName>
    <definedName name="ac.bomb3600acc">[4]Material!#REF!</definedName>
    <definedName name="ac.cable4x10">[4]Material!#REF!</definedName>
    <definedName name="ac.cal">[4]Material!#REF!</definedName>
    <definedName name="ac.cano100ch">[4]Material!#REF!</definedName>
    <definedName name="ac.cano100s">[4]Material!#REF!</definedName>
    <definedName name="ac.cano110">[4]Material!#REF!</definedName>
    <definedName name="ac.cano120">[4]Material!#REF!</definedName>
    <definedName name="ac.cano120ch">[4]Material!#REF!</definedName>
    <definedName name="ac.cano160ch">[4]Material!#REF!</definedName>
    <definedName name="ac.cano40">[4]Material!#REF!</definedName>
    <definedName name="ac.cano50">[4]Material!#REF!</definedName>
    <definedName name="ac.cano50s">[4]Material!#REF!</definedName>
    <definedName name="ac.cano60">[4]Material!#REF!</definedName>
    <definedName name="ac.cano60s">[4]Material!#REF!</definedName>
    <definedName name="ac.cano70">[4]Material!#REF!</definedName>
    <definedName name="ac.cano80">[4]Material!#REF!</definedName>
    <definedName name="ac.cano80s">[4]Material!#REF!</definedName>
    <definedName name="ac.cano90">[4]Material!#REF!</definedName>
    <definedName name="ac.cartel">[4]Material!#REF!</definedName>
    <definedName name="ac.casa">[4]Material!#REF!</definedName>
    <definedName name="ac.casalimp">[7]Material!#REF!</definedName>
    <definedName name="ac.cembol">[4]Material!#REF!</definedName>
    <definedName name="ac.cemgra">[4]Material!#REF!</definedName>
    <definedName name="ac.colch17">[4]Material!#REF!</definedName>
    <definedName name="ac.comando">[4]Material!#REF!</definedName>
    <definedName name="ac.compu">[4]Material!#REF!</definedName>
    <definedName name="ac.compuerta">[4]Material!#REF!</definedName>
    <definedName name="ac.corto">[4]Material!#REF!</definedName>
    <definedName name="ac.cruce">[4]Material!#REF!</definedName>
    <definedName name="ac.curado">[4]Material!#REF!</definedName>
    <definedName name="ac.deposito">[4]Material!#REF!</definedName>
    <definedName name="ac.dere">[4]Material!#REF!</definedName>
    <definedName name="ac.derferro">[4]Material!#REF!</definedName>
    <definedName name="ac.desvio">[4]Material!#REF!</definedName>
    <definedName name="ac.disco">[4]Material!#REF!</definedName>
    <definedName name="ac.ebcr">[4]Material!#REF!</definedName>
    <definedName name="ac.emuls">[4]Material!#REF!</definedName>
    <definedName name="ac.emulser1">[7]Material!#REF!</definedName>
    <definedName name="ac.encof">[4]Material!#REF!</definedName>
    <definedName name="ac.epoxi">[4]Material!#REF!</definedName>
    <definedName name="ac.estacion">[4]Material!#REF!</definedName>
    <definedName name="ac.fuel">[4]Material!#REF!</definedName>
    <definedName name="ac.gabinete">[4]Material!#REF!</definedName>
    <definedName name="ac.gavion">[4]Material!#REF!</definedName>
    <definedName name="ac.geot">[4]Material!#REF!</definedName>
    <definedName name="ac.grupo100">[4]Material!#REF!</definedName>
    <definedName name="ac.grupo63">[4]Material!#REF!</definedName>
    <definedName name="ac.guarn100506">[4]Material!#REF!</definedName>
    <definedName name="ac.hor17">[4]Material!#REF!</definedName>
    <definedName name="ac.hor21">[4]Material!#REF!</definedName>
    <definedName name="ac.hormiga">[4]Material!#REF!</definedName>
    <definedName name="ac.ilumcol12">[4]Material!#REF!</definedName>
    <definedName name="ac.ilumcol12acc">[4]Material!#REF!</definedName>
    <definedName name="ac.ilumcol9">[4]Material!#REF!</definedName>
    <definedName name="ac.ilumele">[4]Material!#REF!</definedName>
    <definedName name="ac.ilumlum250">[4]Material!#REF!</definedName>
    <definedName name="ac.ilumlum400">[4]Material!#REF!</definedName>
    <definedName name="ac.ilumlum400acc">[4]Material!#REF!</definedName>
    <definedName name="ac.ilumvar">[4]Material!#REF!</definedName>
    <definedName name="ac.inter">[4]Material!#REF!</definedName>
    <definedName name="ac.interdere">[4]Material!#REF!</definedName>
    <definedName name="ac.interdererep">[4]Material!#REF!</definedName>
    <definedName name="ac.interrep">[4]Material!#REF!</definedName>
    <definedName name="ac.interterc">[4]Material!#REF!</definedName>
    <definedName name="ac.laborat">[4]Material!#REF!</definedName>
    <definedName name="ac.laborateq">[4]Material!#REF!</definedName>
    <definedName name="ac.largo">[4]Material!#REF!</definedName>
    <definedName name="ac.liebre">[4]Material!#REF!</definedName>
    <definedName name="ac.malla">[4]Material!#REF!</definedName>
    <definedName name="ac.marco">[4]Material!#REF!</definedName>
    <definedName name="ac.mastic">[4]Material!#REF!</definedName>
    <definedName name="ac.mensura">[4]Material!#REF!</definedName>
    <definedName name="ac.muebles">[4]Material!#REF!</definedName>
    <definedName name="ac.nc">[4]Material!#REF!</definedName>
    <definedName name="ac.nn">[4]Material!#REF!</definedName>
    <definedName name="ac.oarterep">[7]Material!#REF!</definedName>
    <definedName name="ac.perfil50505">[4]Material!#REF!</definedName>
    <definedName name="ac.pie0006">[4]Material!#REF!</definedName>
    <definedName name="ac.pie0006g">[7]Material!#REF!</definedName>
    <definedName name="ac.pie0612">[4]Material!#REF!</definedName>
    <definedName name="ac.pie0612g">[7]Material!#REF!</definedName>
    <definedName name="ac.pie0620">[4]Material!#REF!</definedName>
    <definedName name="ac.pie0620g">[7]Material!#REF!</definedName>
    <definedName name="ac.pie1020">[4]Material!#REF!</definedName>
    <definedName name="ac.pie1020g">[7]Material!#REF!</definedName>
    <definedName name="ac.pie1030">[4]Material!#REF!</definedName>
    <definedName name="ac.pie1030g">[7]Material!#REF!</definedName>
    <definedName name="ac.pie3050">[4]Material!#REF!</definedName>
    <definedName name="ac.pie3050g">[7]Material!#REF!</definedName>
    <definedName name="ac.pievol">[4]Material!#REF!</definedName>
    <definedName name="ac.pinimpr">[4]Material!#REF!</definedName>
    <definedName name="ac.pintermo">[4]Material!#REF!</definedName>
    <definedName name="ac.planta">[4]Material!#REF!</definedName>
    <definedName name="ac.proyecto">[4]Material!#REF!</definedName>
    <definedName name="ac.púas">[4]Material!#REF!</definedName>
    <definedName name="ac.pvc110">[4]Material!#REF!</definedName>
    <definedName name="ac.pvc90">[4]Material!#REF!</definedName>
    <definedName name="ac.repar">[4]Material!#REF!</definedName>
    <definedName name="ac.ripio">[4]Material!#REF!</definedName>
    <definedName name="ac.seguro">[7]Material!#REF!</definedName>
    <definedName name="ac.semafcol">[4]Material!#REF!</definedName>
    <definedName name="ac.semafcuer">[4]Material!#REF!</definedName>
    <definedName name="ac.semafele">[4]Material!#REF!</definedName>
    <definedName name="ac.semafvar">[4]Material!#REF!</definedName>
    <definedName name="ac.senal">[7]Material!#REF!</definedName>
    <definedName name="ac.serv">[4]Material!#REF!</definedName>
    <definedName name="ac.subest200">[4]Material!#REF!</definedName>
    <definedName name="ac.subest63">[4]Material!#REF!</definedName>
    <definedName name="ac.sue">[4]Material!#REF!</definedName>
    <definedName name="ac.suesel">[4]Material!#REF!</definedName>
    <definedName name="ac.tapacical">[4]Material!#REF!</definedName>
    <definedName name="ac.tapaciver">[4]Material!#REF!</definedName>
    <definedName name="ac.tma">[4]Material!#REF!</definedName>
    <definedName name="ac.tranq">[4]Material!#REF!</definedName>
    <definedName name="ac.tranqtras">[4]Material!#REF!</definedName>
    <definedName name="ac.tutor">[4]Material!#REF!</definedName>
    <definedName name="ac.varilla">[4]Material!#REF!</definedName>
    <definedName name="acccama">[2]Material!#REF!</definedName>
    <definedName name="accpvc225">[2]Material!#REF!</definedName>
    <definedName name="accval">[2]Material!#REF!</definedName>
    <definedName name="acerom">#REF!</definedName>
    <definedName name="AMO26A">[1]ANAL!$L$2439</definedName>
    <definedName name="AMO26B">[1]ANAL!$L$2499</definedName>
    <definedName name="AMO2A">[1]ANAL!$L$157</definedName>
    <definedName name="AMO2B">[1]ANAL!$L$217</definedName>
    <definedName name="AMO3A">[1]ANAL!$L$157</definedName>
    <definedName name="AMO3B">[1]ANAL!$L$217</definedName>
    <definedName name="AMO3C">[1]ANAL!$L$277</definedName>
    <definedName name="AMO6A">[1]ANAL!$L$457</definedName>
    <definedName name="AMO6B">[1]ANAL!$L$517</definedName>
    <definedName name="AMO8A">[1]ANAL!$L$637</definedName>
    <definedName name="AMO8B">[1]ANAL!$L$697</definedName>
    <definedName name="AMO8C">[1]ANAL!$L$757</definedName>
    <definedName name="AMO8D">[1]ANAL!$L$817</definedName>
    <definedName name="AMO8E">[1]ANAL!$L$877</definedName>
    <definedName name="AMO8F">[1]ANAL!$L$937</definedName>
    <definedName name="AMO9A">[1]ANAL!$L$997</definedName>
    <definedName name="AMO9B">[1]ANAL!$L$1057</definedName>
    <definedName name="AMO9C">[1]ANAL!$L$1117</definedName>
    <definedName name="AMO9D">[1]ANAL!$L$1177</definedName>
    <definedName name="AP_11">'[6]Equipo vial'!#REF!</definedName>
    <definedName name="AP_12">'[6]Equipo vial'!#REF!</definedName>
    <definedName name="AP_13">'[6]Equipo vial'!#REF!</definedName>
    <definedName name="AP_15">'[6]Equipo vial'!#REF!</definedName>
    <definedName name="AP_19">'[6]Equipo vial'!#REF!</definedName>
    <definedName name="AP_21">'[6]Equipo vial'!#REF!</definedName>
    <definedName name="AP_26">'[6]Equipo vial'!#REF!</definedName>
    <definedName name="arenac">#REF!</definedName>
    <definedName name="ay">[2]M.deO.!$J$22</definedName>
    <definedName name="ba">'[3]Equipo vial'!#REF!</definedName>
    <definedName name="BA_01">'[6]Equipo vial'!#REF!</definedName>
    <definedName name="bald">[2]Material!#REF!</definedName>
    <definedName name="barren">[2]Material!#REF!</definedName>
    <definedName name="BF">'[2]Det.K-An.Precios'!$AB$29</definedName>
    <definedName name="BH_01">'[6]Equipo vial'!#REF!</definedName>
    <definedName name="BH_02">'[6]Equipo vial'!#REF!</definedName>
    <definedName name="BH_03">'[6]Equipo vial'!#REF!</definedName>
    <definedName name="bi">'[3]Equipo vial'!#REF!</definedName>
    <definedName name="brasdom">[2]Material!#REF!</definedName>
    <definedName name="brasero">[2]Material!#REF!</definedName>
    <definedName name="c.">[2]Material!#REF!</definedName>
    <definedName name="c.acccama">[2]Material!#REF!</definedName>
    <definedName name="c.accpvc225">[2]Material!#REF!</definedName>
    <definedName name="c.accval">[2]Material!#REF!</definedName>
    <definedName name="c.acerom">#REF!</definedName>
    <definedName name="C.AP_12">'[6]Equipo vial'!#REF!</definedName>
    <definedName name="C.AP_15">'[6]Equipo vial'!#REF!</definedName>
    <definedName name="C.AP_21">'[6]Equipo vial'!#REF!</definedName>
    <definedName name="c.cami400">[2]Material!#REF!</definedName>
    <definedName name="c.carpeta">#REF!</definedName>
    <definedName name="C.CBOB">'[3]Equipo vial'!#REF!</definedName>
    <definedName name="C.CP_09">'[6]Equipo vial'!#REF!</definedName>
    <definedName name="C.CP_13">'[6]Equipo vial'!#REF!</definedName>
    <definedName name="C.CR_16">'[6]Equipo vial'!#REF!</definedName>
    <definedName name="C.CR_18">'[6]Equipo vial'!#REF!</definedName>
    <definedName name="c.cruce169">[2]Material!#REF!</definedName>
    <definedName name="C.CT_07">'[6]Equipo vial'!#REF!</definedName>
    <definedName name="C.CTA.2">#REF!</definedName>
    <definedName name="c.emp200">[2]Material!#REF!</definedName>
    <definedName name="c.emp250">[2]Material!#REF!</definedName>
    <definedName name="c.emp500">[2]Material!#REF!</definedName>
    <definedName name="c.explosivos">#REF!</definedName>
    <definedName name="C.GI_02">'[6]Equipo vial'!#REF!</definedName>
    <definedName name="C.GI_04">'[6]Equipo vial'!#REF!</definedName>
    <definedName name="c.grava0309">#REF!</definedName>
    <definedName name="C.gui">'[3]Equipo vial'!#REF!</definedName>
    <definedName name="c.llp19">[2]Material!#REF!</definedName>
    <definedName name="c.loseta">[2]Material!#REF!</definedName>
    <definedName name="c.mango75">[2]Material!#REF!</definedName>
    <definedName name="c.manomcam">[2]Material!#REF!</definedName>
    <definedName name="c.marip125">[2]Material!#REF!</definedName>
    <definedName name="c.marip150">[2]Material!#REF!</definedName>
    <definedName name="c.marip200">[2]Material!#REF!</definedName>
    <definedName name="c.marip300">[2]Material!#REF!</definedName>
    <definedName name="c.marip90">[2]Material!#REF!</definedName>
    <definedName name="C.MH_08">'[6]Equipo vial'!#REF!</definedName>
    <definedName name="C.MH_10">'[6]Equipo vial'!#REF!</definedName>
    <definedName name="C.MH_12">'[6]Equipo vial'!#REF!</definedName>
    <definedName name="C.MH_14">'[6]Equipo vial'!#REF!</definedName>
    <definedName name="C.MH_16">'[6]Equipo vial'!#REF!</definedName>
    <definedName name="C.MH_18">'[6]Equipo vial'!#REF!</definedName>
    <definedName name="C.MH_21">'[6]Equipo vial'!#REF!</definedName>
    <definedName name="C.MN_03">'[6]Equipo vial'!#REF!</definedName>
    <definedName name="C.MN_11">'[6]Equipo vial'!#REF!</definedName>
    <definedName name="C.MN_13">'[6]Equipo vial'!#REF!</definedName>
    <definedName name="C.MN_17">'[6]Equipo vial'!#REF!</definedName>
    <definedName name="c.mont11020">[2]Material!#REF!</definedName>
    <definedName name="c.mont11032">[2]Material!#REF!</definedName>
    <definedName name="c.mont14025">[2]Material!#REF!</definedName>
    <definedName name="c.mont16020">[2]Material!#REF!</definedName>
    <definedName name="c.mont16032">[2]Material!#REF!</definedName>
    <definedName name="c.mont7525">[2]Material!#REF!</definedName>
    <definedName name="c.montma20">[2]Material!#REF!</definedName>
    <definedName name="c.montma32">[2]Material!#REF!</definedName>
    <definedName name="C.MR_05">'[6]Equipo vial'!#REF!</definedName>
    <definedName name="C.MR_07">'[6]Equipo vial'!#REF!</definedName>
    <definedName name="C.MR_09">'[6]Equipo vial'!#REF!</definedName>
    <definedName name="C.MRH_01">'[6]Equipo vial'!#REF!</definedName>
    <definedName name="C.MRN_01">'[6]Equipo vial'!#REF!</definedName>
    <definedName name="C.MS_02">'[6]Equipo vial'!#REF!</definedName>
    <definedName name="C.MS_04">'[6]Equipo vial'!#REF!</definedName>
    <definedName name="C.MS_06">'[6]Equipo vial'!#REF!</definedName>
    <definedName name="C.MS_08">'[6]Equipo vial'!#REF!</definedName>
    <definedName name="c.ofic">[2]Material!#REF!</definedName>
    <definedName name="C.PC_15">'[6]Equipo vial'!#REF!</definedName>
    <definedName name="C.PC_17">'[6]Equipo vial'!#REF!</definedName>
    <definedName name="C.PC_18">'[6]Equipo vial'!#REF!</definedName>
    <definedName name="C.PC_19">'[6]Equipo vial'!#REF!</definedName>
    <definedName name="C.PC_23">'[6]Equipo vial'!#REF!</definedName>
    <definedName name="c.piedra">#REF!</definedName>
    <definedName name="C.PL_06">'[6]Equipo vial'!#REF!</definedName>
    <definedName name="C.PL_08">'[6]Equipo vial'!#REF!</definedName>
    <definedName name="c.rack20">[2]Material!#REF!</definedName>
    <definedName name="c.rack25">[2]Material!#REF!</definedName>
    <definedName name="c.rack32">[2]Material!#REF!</definedName>
    <definedName name="C.RE_09">'[6]Equipo vial'!#REF!</definedName>
    <definedName name="C.RE_12">'[6]Equipo vial'!#REF!</definedName>
    <definedName name="C.RE_15">'[6]Equipo vial'!#REF!</definedName>
    <definedName name="C.RE_17">'[6]Equipo vial'!#REF!</definedName>
    <definedName name="C.RE_19">'[6]Equipo vial'!#REF!</definedName>
    <definedName name="C.RE_22">'[6]Equipo vial'!#REF!</definedName>
    <definedName name="C.RE_26">'[6]Equipo vial'!#REF!</definedName>
    <definedName name="C.RE_32">'[6]Equipo vial'!#REF!</definedName>
    <definedName name="c.ret13">[2]Material!#REF!</definedName>
    <definedName name="c.ret25">[2]Material!#REF!</definedName>
    <definedName name="c.ripiocar">#REF!</definedName>
    <definedName name="C.RN_07">'[6]Equipo vial'!#REF!</definedName>
    <definedName name="C.RN_11">'[6]Equipo vial'!#REF!</definedName>
    <definedName name="c.tap25">[2]Material!#REF!</definedName>
    <definedName name="c.tapabrliv">[2]Material!#REF!</definedName>
    <definedName name="C.TE_08">'[6]Equipo vial'!#REF!</definedName>
    <definedName name="c.te16075">[2]Material!#REF!</definedName>
    <definedName name="c.te2520">[2]Material!#REF!</definedName>
    <definedName name="c.triturado">#REF!</definedName>
    <definedName name="cahor">[2]Material!#REF!</definedName>
    <definedName name="caliente">'[3]Equipo vial'!#REF!</definedName>
    <definedName name="camemp">[2]Material!#REF!</definedName>
    <definedName name="cami10">[2]Material!#REF!</definedName>
    <definedName name="cami200">[2]Material!#REF!</definedName>
    <definedName name="cami400">[2]Material!#REF!</definedName>
    <definedName name="cano180">#REF!</definedName>
    <definedName name="carpeta">#REF!</definedName>
    <definedName name="carr03075">[2]Material!#REF!</definedName>
    <definedName name="CB_01">'[6]Equipo vial'!#REF!</definedName>
    <definedName name="CBOB">'[3]Equipo vial'!#REF!</definedName>
    <definedName name="CCCUARTO">'[8]CURVA DE INVERSIONES'!$A$118:$M$152</definedName>
    <definedName name="CCDÉCIMO">'[8]CURVA DE INVERSIONES'!$A$358:$M$393</definedName>
    <definedName name="CCNOVENO">'[8]CURVA DE INVERSIONES'!$A$318:$M$353</definedName>
    <definedName name="CCOCTAVO">'[8]CURVA DE INVERSIONES'!$A$278:$M$313</definedName>
    <definedName name="CCPRIMERO">'[8]CURVA DE INVERSIONES'!$A$1:$M$35</definedName>
    <definedName name="CCQUINTO">'[8]CURVA DE INVERSIONES'!$A$157:$M$192</definedName>
    <definedName name="CCSEGUNDO">'[8]CURVA DE INVERSIONES'!$A$40:$M$74</definedName>
    <definedName name="CCSEPTIMO">'[8]CURVA DE INVERSIONES'!$A$237:$M$272</definedName>
    <definedName name="CCSEXTO">'[8]CURVA DE INVERSIONES'!$A$197:$M$232</definedName>
    <definedName name="CCTERCERO">'[8]CURVA DE INVERSIONES'!$A$79:$M$113</definedName>
    <definedName name="cil">'[3]Equipo vial'!#REF!</definedName>
    <definedName name="Component1">[9]RRF!$C$8</definedName>
    <definedName name="Component10">[9]RRF!#REF!</definedName>
    <definedName name="Component11">[9]RRF!#REF!</definedName>
    <definedName name="Component12">[9]RRF!#REF!</definedName>
    <definedName name="Component13">[9]RRF!#REF!</definedName>
    <definedName name="Component14">[9]RRF!#REF!</definedName>
    <definedName name="Component15">[9]RRF!#REF!</definedName>
    <definedName name="Component16">[9]RRF!#REF!</definedName>
    <definedName name="Component17">[9]RRF!#REF!</definedName>
    <definedName name="Component18">[9]RRF!#REF!</definedName>
    <definedName name="Component19">[9]RRF!#REF!</definedName>
    <definedName name="Component2">[9]RRF!$C$18</definedName>
    <definedName name="Component20">[9]RRF!#REF!</definedName>
    <definedName name="Component3">[9]RRF!$C$28</definedName>
    <definedName name="Component4">[9]RRF!$C$38</definedName>
    <definedName name="Component5">[9]RRF!$C$48</definedName>
    <definedName name="Component6">[9]RRF!$C$58</definedName>
    <definedName name="Component7">[9]RRF!#REF!</definedName>
    <definedName name="Component8">[9]RRF!#REF!</definedName>
    <definedName name="Component9">[9]RRF!#REF!</definedName>
    <definedName name="COS10A">[1]ANAL!$L$1258</definedName>
    <definedName name="COS10B">[1]ANAL!$L$1318</definedName>
    <definedName name="COS10C">[1]ANAL!$L$1378</definedName>
    <definedName name="COS10D">[1]ANAL!$L$1438</definedName>
    <definedName name="COS23A">[1]ANAL!$L$2220</definedName>
    <definedName name="COS23B">[1]ANAL!$L$2280</definedName>
    <definedName name="COS26A">[1]ANAL!$L$2460</definedName>
    <definedName name="COS26B">[1]ANAL!$L$2520</definedName>
    <definedName name="COS2A">[1]ANAL!$L$178</definedName>
    <definedName name="COS2B">[1]ANAL!$L$238</definedName>
    <definedName name="COS3A">[1]ANAL!$L$178</definedName>
    <definedName name="COS3B">[1]ANAL!$L$238</definedName>
    <definedName name="COS3C">[1]ANAL!$L$298</definedName>
    <definedName name="COS6A">[1]ANAL!$L$478</definedName>
    <definedName name="COS6B">[1]ANAL!$L$538</definedName>
    <definedName name="COS8A">[1]ANAL!$L$658</definedName>
    <definedName name="COS8B">[1]ANAL!$L$718</definedName>
    <definedName name="COS8C">[1]ANAL!$L$778</definedName>
    <definedName name="COS8D">[1]ANAL!$L$838</definedName>
    <definedName name="COS8E">[1]ANAL!$L$898</definedName>
    <definedName name="COS8F">[1]ANAL!$L$958</definedName>
    <definedName name="COS9A">[1]ANAL!$L$1018</definedName>
    <definedName name="COS9B">[1]ANAL!$L$1078</definedName>
    <definedName name="COS9C">[1]ANAL!$L$1138</definedName>
    <definedName name="COS9D">[1]ANAL!$L$1198</definedName>
    <definedName name="CP_08">'[6]Equipo vial'!#REF!</definedName>
    <definedName name="CP_09">'[6]Equipo vial'!#REF!</definedName>
    <definedName name="CP_10">'[6]Equipo vial'!#REF!</definedName>
    <definedName name="CP_13">'[6]Equipo vial'!#REF!</definedName>
    <definedName name="CR_06">'[6]Equipo vial'!#REF!</definedName>
    <definedName name="CR_16">'[6]Equipo vial'!#REF!</definedName>
    <definedName name="CR_17">'[6]Equipo vial'!#REF!</definedName>
    <definedName name="CR_18">'[6]Equipo vial'!#REF!</definedName>
    <definedName name="_xlnm.Criteria">[10]ITEM3A!#REF!</definedName>
    <definedName name="cruce167">[2]Material!#REF!</definedName>
    <definedName name="cruce169">[2]Material!#REF!</definedName>
    <definedName name="CT_03">'[6]Equipo vial'!#REF!</definedName>
    <definedName name="CT_07">'[6]Equipo vial'!#REF!</definedName>
    <definedName name="CYL10A">[1]ANAL!$L$1257</definedName>
    <definedName name="CYL10B">[1]ANAL!$L$1317</definedName>
    <definedName name="CYL10C">[1]ANAL!$L$1377</definedName>
    <definedName name="CYL10D">[1]ANAL!$L$1437</definedName>
    <definedName name="CYL23A">[1]ANAL!$L$2219</definedName>
    <definedName name="CYL23B">[1]ANAL!$L$2279</definedName>
    <definedName name="CYL26A">[1]ANAL!$L$2459</definedName>
    <definedName name="CYL26B">[1]ANAL!$L$2519</definedName>
    <definedName name="CYL2A">[1]ANAL!$L$177</definedName>
    <definedName name="CYL2B">[1]ANAL!$L$237</definedName>
    <definedName name="CYL3A">[1]ANAL!$L$177</definedName>
    <definedName name="CYL3B">[1]ANAL!$L$237</definedName>
    <definedName name="CYL3C">[1]ANAL!$L$297</definedName>
    <definedName name="CYL6A">[1]ANAL!$L$477</definedName>
    <definedName name="CYL6B">[1]ANAL!$L$537</definedName>
    <definedName name="CYL8A">[1]ANAL!$L$657</definedName>
    <definedName name="CYL8B">[1]ANAL!$L$717</definedName>
    <definedName name="CYL8C">[1]ANAL!$L$777</definedName>
    <definedName name="CYL8D">[1]ANAL!$L$837</definedName>
    <definedName name="CYL8E">[1]ANAL!$L$897</definedName>
    <definedName name="CYL8F">[1]ANAL!$L$957</definedName>
    <definedName name="CYL9A">[1]ANAL!$L$1017</definedName>
    <definedName name="CYL9B">[1]ANAL!$L$1077</definedName>
    <definedName name="CYL9C">[1]ANAL!$L$1137</definedName>
    <definedName name="CYL9D">[1]ANAL!$L$1197</definedName>
    <definedName name="d.acerom">#REF!</definedName>
    <definedName name="d.arenac">#REF!</definedName>
    <definedName name="d.cano180">#REF!</definedName>
    <definedName name="d.carpeta">#REF!</definedName>
    <definedName name="d.explosivos">#REF!</definedName>
    <definedName name="d.foresta">#REF!</definedName>
    <definedName name="d.geo">#REF!</definedName>
    <definedName name="d.grava0309">#REF!</definedName>
    <definedName name="d.grava0919">#REF!</definedName>
    <definedName name="d.piedra">#REF!</definedName>
    <definedName name="d.ripio">#REF!</definedName>
    <definedName name="d.ripiocar">#REF!</definedName>
    <definedName name="d.ripiohor">#REF!</definedName>
    <definedName name="d.triturado">#REF!</definedName>
    <definedName name="_xlnm.Database">[10]ITEM3A!#REF!</definedName>
    <definedName name="Datos_Administrativos">#REF!</definedName>
    <definedName name="Datos_de_medición">#REF!,#REF!,#REF!,#REF!,#REF!,#REF!,#REF!,#REF!,#REF!,#REF!,#REF!,#REF!,#REF!,#REF!,#REF!,#REF!,#REF!,#REF!</definedName>
    <definedName name="Datos_restantes">#REF!,#REF!,#REF!,#REF!,#REF!,#REF!</definedName>
    <definedName name="deton">[2]Material!#REF!</definedName>
    <definedName name="Documentación_faltante">#REF!</definedName>
    <definedName name="Dtosd_">#REF!,#REF!,#REF!,#REF!,#REF!,#REF!,#REF!,#REF!,#REF!,#REF!,#REF!,#REF!,#REF!,#REF!,#REF!,#REF!,#REF!,#REF!</definedName>
    <definedName name="e">#REF!</definedName>
    <definedName name="ENGRANZADO_S">#REF!</definedName>
    <definedName name="ES_01">'[6]Equipo vial'!#REF!</definedName>
    <definedName name="explos">[2]Material!#REF!</definedName>
    <definedName name="explosivos">#REF!</definedName>
    <definedName name="_xlnm.Extract">[10]ITEM3A!#REF!</definedName>
    <definedName name="ffff">#REF!</definedName>
    <definedName name="foresta">#REF!</definedName>
    <definedName name="frio">'[3]Equipo vial'!#REF!</definedName>
    <definedName name="FRS_01">'[6]Equipo vial'!#REF!</definedName>
    <definedName name="fu">#REF!</definedName>
    <definedName name="Garfico1">#REF!</definedName>
    <definedName name="GE_12">'[6]Equipo vial'!#REF!</definedName>
    <definedName name="GE_17">'[6]Equipo vial'!#REF!</definedName>
    <definedName name="geo">#REF!</definedName>
    <definedName name="GF">'[2]Det.K-An.Precios'!$AB$28</definedName>
    <definedName name="GG">'[2]Det.K-An.Precios'!$AB$27</definedName>
    <definedName name="GI_01">'[6]Equipo vial'!#REF!</definedName>
    <definedName name="GI_02">'[6]Equipo vial'!#REF!</definedName>
    <definedName name="GI_03">'[6]Equipo vial'!#REF!</definedName>
    <definedName name="GI_04">'[6]Equipo vial'!#REF!</definedName>
    <definedName name="GO">[2]EquipoAgua!$AF$12</definedName>
    <definedName name="GR_04">'[6]Equipo vial'!#REF!</definedName>
    <definedName name="GRAFI">#REF!</definedName>
    <definedName name="GRAFICO">#REF!</definedName>
    <definedName name="grava0309">#REF!</definedName>
    <definedName name="grava0919">#REF!</definedName>
    <definedName name="gui">'[3]Equipo vial'!#REF!</definedName>
    <definedName name="H.AP_11">'[6]Equipo vial'!#REF!</definedName>
    <definedName name="H.AP_12">'[6]Equipo vial'!#REF!</definedName>
    <definedName name="H.AP_13">'[6]Equipo vial'!#REF!</definedName>
    <definedName name="H.AP_15">'[6]Equipo vial'!#REF!</definedName>
    <definedName name="H.AP_19">'[6]Equipo vial'!#REF!</definedName>
    <definedName name="H.AP_21">'[6]Equipo vial'!#REF!</definedName>
    <definedName name="H.AP_26">'[6]Equipo vial'!#REF!</definedName>
    <definedName name="H.ba">'[3]Equipo vial'!#REF!</definedName>
    <definedName name="H.BA_01">'[6]Equipo vial'!#REF!</definedName>
    <definedName name="H.BH_01">'[6]Equipo vial'!#REF!</definedName>
    <definedName name="H.BH_02">'[6]Equipo vial'!#REF!</definedName>
    <definedName name="H.BH_03">'[6]Equipo vial'!#REF!</definedName>
    <definedName name="H.bi">'[3]Equipo vial'!#REF!</definedName>
    <definedName name="H.CA_27">'[3]Equipo vial'!#REF!</definedName>
    <definedName name="H.caliente">'[3]Equipo vial'!#REF!</definedName>
    <definedName name="H.CB_01">'[6]Equipo vial'!#REF!</definedName>
    <definedName name="H.CBOB">'[3]Equipo vial'!#REF!</definedName>
    <definedName name="H.cil">'[3]Equipo vial'!#REF!</definedName>
    <definedName name="H.CP_08">'[6]Equipo vial'!#REF!</definedName>
    <definedName name="H.CP_09">'[6]Equipo vial'!#REF!</definedName>
    <definedName name="H.CP_10">'[6]Equipo vial'!#REF!</definedName>
    <definedName name="H.CP_13">'[6]Equipo vial'!#REF!</definedName>
    <definedName name="H.CR_06">'[6]Equipo vial'!#REF!</definedName>
    <definedName name="H.CR_16">'[6]Equipo vial'!#REF!</definedName>
    <definedName name="H.CR_17">'[6]Equipo vial'!#REF!</definedName>
    <definedName name="H.CR_18">'[6]Equipo vial'!#REF!</definedName>
    <definedName name="H.CT_03">'[6]Equipo vial'!#REF!</definedName>
    <definedName name="H.CT_07">'[6]Equipo vial'!#REF!</definedName>
    <definedName name="H.ES_01">'[6]Equipo vial'!#REF!</definedName>
    <definedName name="H.frio">'[3]Equipo vial'!#REF!</definedName>
    <definedName name="H.FRS_01">'[6]Equipo vial'!#REF!</definedName>
    <definedName name="H.GE_12">'[6]Equipo vial'!#REF!</definedName>
    <definedName name="H.GE_17">'[6]Equipo vial'!#REF!</definedName>
    <definedName name="H.GI_01">'[6]Equipo vial'!#REF!</definedName>
    <definedName name="H.GI_02">'[6]Equipo vial'!#REF!</definedName>
    <definedName name="H.GI_03">'[6]Equipo vial'!#REF!</definedName>
    <definedName name="H.GI_04">'[6]Equipo vial'!#REF!</definedName>
    <definedName name="H.GR_04">'[6]Equipo vial'!#REF!</definedName>
    <definedName name="H.gui">'[3]Equipo vial'!#REF!</definedName>
    <definedName name="H.HI_01">'[3]Equipo vial'!#REF!</definedName>
    <definedName name="H.hoy">'[3]Equipo vial'!#REF!</definedName>
    <definedName name="H.mar">'[3]Equipo vial'!#REF!</definedName>
    <definedName name="H.MENEL">'[3]Equipo vial'!#REF!</definedName>
    <definedName name="H.MH_07">'[6]Equipo vial'!#REF!</definedName>
    <definedName name="H.MH_08">'[6]Equipo vial'!#REF!</definedName>
    <definedName name="H.MH_09">'[6]Equipo vial'!#REF!</definedName>
    <definedName name="H.MH_10">'[6]Equipo vial'!#REF!</definedName>
    <definedName name="H.MH_11">'[6]Equipo vial'!#REF!</definedName>
    <definedName name="H.MH_12">'[6]Equipo vial'!#REF!</definedName>
    <definedName name="H.MH_13">'[6]Equipo vial'!#REF!</definedName>
    <definedName name="H.MH_14">'[6]Equipo vial'!#REF!</definedName>
    <definedName name="H.MH_15">'[6]Equipo vial'!#REF!</definedName>
    <definedName name="H.MH_16">'[6]Equipo vial'!#REF!</definedName>
    <definedName name="H.MH_17">'[6]Equipo vial'!#REF!</definedName>
    <definedName name="H.MH_18">'[6]Equipo vial'!#REF!</definedName>
    <definedName name="H.MH_20">'[6]Equipo vial'!#REF!</definedName>
    <definedName name="H.MH_21">'[6]Equipo vial'!#REF!</definedName>
    <definedName name="H.MN_02">'[6]Equipo vial'!#REF!</definedName>
    <definedName name="H.MN_03">'[6]Equipo vial'!#REF!</definedName>
    <definedName name="H.MN_07">'[6]Equipo vial'!#REF!</definedName>
    <definedName name="H.MN_11">'[6]Equipo vial'!#REF!</definedName>
    <definedName name="H.MN_12">'[6]Equipo vial'!#REF!</definedName>
    <definedName name="H.MN_13">'[6]Equipo vial'!#REF!</definedName>
    <definedName name="H.MN_15">'[6]Equipo vial'!#REF!</definedName>
    <definedName name="H.MN_17">'[6]Equipo vial'!#REF!</definedName>
    <definedName name="H.mol">'[3]Equipo vial'!#REF!</definedName>
    <definedName name="H.MR_04">'[6]Equipo vial'!#REF!</definedName>
    <definedName name="H.MR_05">'[6]Equipo vial'!#REF!</definedName>
    <definedName name="H.MR_06">'[6]Equipo vial'!#REF!</definedName>
    <definedName name="H.MR_07">'[6]Equipo vial'!#REF!</definedName>
    <definedName name="H.MR_08">'[6]Equipo vial'!#REF!</definedName>
    <definedName name="H.MR_09">'[6]Equipo vial'!#REF!</definedName>
    <definedName name="H.MR_10">'[6]Equipo vial'!#REF!</definedName>
    <definedName name="H.MRH_01">'[6]Equipo vial'!#REF!</definedName>
    <definedName name="H.MRH_03">'[6]Equipo vial'!#REF!</definedName>
    <definedName name="H.MRN_01">'[6]Equipo vial'!#REF!</definedName>
    <definedName name="H.MS_01">'[6]Equipo vial'!#REF!</definedName>
    <definedName name="H.MS_02">'[6]Equipo vial'!#REF!</definedName>
    <definedName name="H.MS_03">'[6]Equipo vial'!#REF!</definedName>
    <definedName name="H.MS_04">'[6]Equipo vial'!#REF!</definedName>
    <definedName name="H.MS_05">'[6]Equipo vial'!#REF!</definedName>
    <definedName name="H.MS_06">'[6]Equipo vial'!#REF!</definedName>
    <definedName name="H.MS_07">'[6]Equipo vial'!#REF!</definedName>
    <definedName name="H.MS_08">'[6]Equipo vial'!#REF!</definedName>
    <definedName name="H.PC_15">'[6]Equipo vial'!#REF!</definedName>
    <definedName name="H.PC_17">'[6]Equipo vial'!#REF!</definedName>
    <definedName name="H.PC_18">'[6]Equipo vial'!#REF!</definedName>
    <definedName name="H.PC_19">'[6]Equipo vial'!#REF!</definedName>
    <definedName name="H.PC_23">'[6]Equipo vial'!#REF!</definedName>
    <definedName name="H.PL_05">'[6]Equipo vial'!#REF!</definedName>
    <definedName name="H.PL_06">'[6]Equipo vial'!#REF!</definedName>
    <definedName name="H.PL_07">'[6]Equipo vial'!#REF!</definedName>
    <definedName name="H.PL_08">'[6]Equipo vial'!#REF!</definedName>
    <definedName name="H.rcau">'[3]Equipo vial'!#REF!</definedName>
    <definedName name="H.RE_08">'[6]Equipo vial'!#REF!</definedName>
    <definedName name="H.RE_09">'[6]Equipo vial'!#REF!</definedName>
    <definedName name="H.RE_10">'[6]Equipo vial'!#REF!</definedName>
    <definedName name="H.RE_12">'[6]Equipo vial'!#REF!</definedName>
    <definedName name="H.RE_14">'[6]Equipo vial'!#REF!</definedName>
    <definedName name="H.RE_15">'[6]Equipo vial'!#REF!</definedName>
    <definedName name="H.RE_16">'[6]Equipo vial'!#REF!</definedName>
    <definedName name="H.RE_17">'[6]Equipo vial'!#REF!</definedName>
    <definedName name="H.RE_18">'[6]Equipo vial'!#REF!</definedName>
    <definedName name="H.RE_19">'[6]Equipo vial'!#REF!</definedName>
    <definedName name="H.RE_21">'[6]Equipo vial'!#REF!</definedName>
    <definedName name="H.RE_22">'[6]Equipo vial'!#REF!</definedName>
    <definedName name="H.RE_24">'[6]Equipo vial'!#REF!</definedName>
    <definedName name="H.RE_26">'[6]Equipo vial'!#REF!</definedName>
    <definedName name="H.RE_31">'[6]Equipo vial'!#REF!</definedName>
    <definedName name="H.RE_32">'[6]Equipo vial'!#REF!</definedName>
    <definedName name="H.RN_06">'[6]Equipo vial'!#REF!</definedName>
    <definedName name="H.RN_07">'[6]Equipo vial'!#REF!</definedName>
    <definedName name="H.RN_10">'[6]Equipo vial'!#REF!</definedName>
    <definedName name="H.RN_11">'[6]Equipo vial'!#REF!</definedName>
    <definedName name="H.TE_08">'[6]Equipo vial'!#REF!</definedName>
    <definedName name="H.TE_09">'[6]Equipo vial'!#REF!</definedName>
    <definedName name="H.TH">'[3]Equipo vial'!#REF!</definedName>
    <definedName name="H.tol">'[3]Equipo vial'!#REF!</definedName>
    <definedName name="H.TR_15">'[6]Equipo vial'!#REF!</definedName>
    <definedName name="H.TR_16">'[6]Equipo vial'!#REF!</definedName>
    <definedName name="H.TR_17">'[6]Equipo vial'!#REF!</definedName>
    <definedName name="H.TR_18">'[6]Equipo vial'!#REF!</definedName>
    <definedName name="H.TR_19">'[6]Equipo vial'!#REF!</definedName>
    <definedName name="H.TR_22">'[6]Equipo vial'!#REF!</definedName>
    <definedName name="H.TR_23">'[6]Equipo vial'!#REF!</definedName>
    <definedName name="H.TR_24">'[6]Equipo vial'!#REF!</definedName>
    <definedName name="H.TR_26">'[6]Equipo vial'!#REF!</definedName>
    <definedName name="H.TR_27">'[6]Equipo vial'!#REF!</definedName>
    <definedName name="H.TT_01">'[6]Equipo vial'!#REF!</definedName>
    <definedName name="H.TT_02">'[6]Equipo vial'!#REF!</definedName>
    <definedName name="H.TT_03">'[6]Equipo vial'!#REF!</definedName>
    <definedName name="H.TT_04">'[6]Equipo vial'!#REF!</definedName>
    <definedName name="H.TT_05">'[6]Equipo vial'!#REF!</definedName>
    <definedName name="H.TU_01">'[6]Equipo vial'!#REF!</definedName>
    <definedName name="H.vag">'[3]Equipo vial'!#REF!</definedName>
    <definedName name="H.VC_02">'[6]Equipo vial'!#REF!</definedName>
    <definedName name="H.VTA_01">'[6]Equipo vial'!#REF!</definedName>
    <definedName name="H.VTA_02">'[6]Equipo vial'!#REF!</definedName>
    <definedName name="H.ZJ_02">'[6]Equipo vial'!#REF!</definedName>
    <definedName name="H.ZJ_04">'[6]Equipo vial'!#REF!</definedName>
    <definedName name="H.ZJ_05">'[6]Equipo vial'!#REF!</definedName>
    <definedName name="HI_01">'[3]Equipo vial'!#REF!</definedName>
    <definedName name="hoy">'[3]Equipo vial'!#REF!</definedName>
    <definedName name="IB">'[2]Det.K-An.Precios'!$AB$31</definedName>
    <definedName name="IGRESAR_DATOS_ADMINISTRATIVOS">'[11]DATOS ADMINISTRATIVOS'!$D$3:$D$27,'[11]DATOS ADMINISTRATIVOS'!$D$29:$D$30,'[11]DATOS ADMINISTRATIVOS'!$D$35:$D$38</definedName>
    <definedName name="INGRESAR_DATOS_TÉCNICOS">'[11]DATOS TECNICOS'!$A$5:$A$154,'[11]DATOS TECNICOS'!$C$5:$F$154,'[11]DATOS TECNICOS'!$H$5:$I$154</definedName>
    <definedName name="IVA">'[2]Det.K-An.Precios'!$AB$30</definedName>
    <definedName name="Jgo_de_2_Zarandas_Vibratorias">'[1]Equipo vial'!$B$226:$B$227</definedName>
    <definedName name="K">'[2]Det.K-An.Precios'!$AB$17</definedName>
    <definedName name="Kc">'[2]Det.K-An.Precios'!$AE$31</definedName>
    <definedName name="Ke">'[2]Det.K-An.Precios'!$AB$20</definedName>
    <definedName name="Km">'[2]Det.K-An.Precios'!$AB$19</definedName>
    <definedName name="Ko">'[2]Det.K-An.Precios'!$AB$18</definedName>
    <definedName name="Level1">[9]MER!$J$15</definedName>
    <definedName name="Level10">[9]MER!$J$24</definedName>
    <definedName name="Level11">[9]MER!$J$25</definedName>
    <definedName name="Level12">[9]MER!$J$26</definedName>
    <definedName name="Level13">[9]MER!$J$27</definedName>
    <definedName name="Level14">[9]MER!$J$28</definedName>
    <definedName name="Level15">[9]MER!$J$29</definedName>
    <definedName name="Level16">[9]MER!$J$30</definedName>
    <definedName name="Level17">[9]MER!$J$31</definedName>
    <definedName name="Level18">[9]MER!$J$32</definedName>
    <definedName name="Level19">[9]MER!$J$33</definedName>
    <definedName name="Level2">[9]MER!$J$16</definedName>
    <definedName name="Level20">[9]MER!$J$34</definedName>
    <definedName name="Level3">[9]MER!$J$17</definedName>
    <definedName name="Level4">[9]MER!$J$18</definedName>
    <definedName name="Level5">[9]MER!$J$19</definedName>
    <definedName name="Level6">[9]MER!$J$20</definedName>
    <definedName name="Level7">[9]MER!$J$21</definedName>
    <definedName name="Level8">[9]MER!$J$22</definedName>
    <definedName name="Level9">[9]MER!$J$23</definedName>
    <definedName name="loseta">[2]Material!#REF!</definedName>
    <definedName name="mango160">[2]Material!#REF!</definedName>
    <definedName name="mango75">[2]Material!#REF!</definedName>
    <definedName name="manom">[2]Material!#REF!</definedName>
    <definedName name="manomacc">[2]Material!#REF!</definedName>
    <definedName name="manomcam">[2]Material!#REF!</definedName>
    <definedName name="mar">'[3]Equipo vial'!#REF!</definedName>
    <definedName name="marip110">[2]Material!#REF!</definedName>
    <definedName name="marip125">[2]Material!#REF!</definedName>
    <definedName name="marip140">[2]Material!#REF!</definedName>
    <definedName name="marip150">[2]Material!#REF!</definedName>
    <definedName name="marip160">[2]Material!#REF!</definedName>
    <definedName name="marip200">[2]Material!#REF!</definedName>
    <definedName name="marip250">[2]Material!#REF!</definedName>
    <definedName name="marip300">[2]Material!#REF!</definedName>
    <definedName name="marip75">[2]Material!#REF!</definedName>
    <definedName name="marip90">[2]Material!#REF!</definedName>
    <definedName name="MAT10A">[1]ANAL!$L$1212</definedName>
    <definedName name="MAT10B">[1]ANAL!$L$1272</definedName>
    <definedName name="MAT10C">[1]ANAL!$L$1332</definedName>
    <definedName name="MAT10D">[1]ANAL!$L$1392</definedName>
    <definedName name="MAT13A">[3]ANAL!$L$192</definedName>
    <definedName name="MAT13B">[3]ANAL!$L$252</definedName>
    <definedName name="MAT13C">[3]ANAL!$L$312</definedName>
    <definedName name="MAT14A">[3]ANAL!$L$372</definedName>
    <definedName name="MAT14B">[3]ANAL!$L$432</definedName>
    <definedName name="MAT14C">[3]ANAL!$L$492</definedName>
    <definedName name="MAT14D">[3]ANAL!$L$552</definedName>
    <definedName name="MAT14F">[3]ANAL!$L$612</definedName>
    <definedName name="MAT15A">[3]ANAL!$L$672</definedName>
    <definedName name="MAT15B">[3]ANAL!$L$732</definedName>
    <definedName name="MAT15C">[3]ANAL!$L$792</definedName>
    <definedName name="MAT23A">[1]ANAL!$L$2174</definedName>
    <definedName name="MAT23B">[1]ANAL!$L$2234</definedName>
    <definedName name="MAT26A">[1]ANAL!$L$2414</definedName>
    <definedName name="MAT26B">[1]ANAL!$L$2474</definedName>
    <definedName name="MAT2A">[1]ANAL!$L$132</definedName>
    <definedName name="MAT2B">[1]ANAL!$L$192</definedName>
    <definedName name="MAT3A">[1]ANAL!$L$132</definedName>
    <definedName name="MAT3B">[1]ANAL!$L$192</definedName>
    <definedName name="MAT3C">[1]ANAL!$L$252</definedName>
    <definedName name="MAT6A">[1]ANAL!$L$432</definedName>
    <definedName name="MAT6B">[1]ANAL!$L$492</definedName>
    <definedName name="MAT8A">[1]ANAL!$L$612</definedName>
    <definedName name="MAT8B">[1]ANAL!$L$672</definedName>
    <definedName name="MAT8C">[1]ANAL!$L$732</definedName>
    <definedName name="MAT8D">[1]ANAL!$L$792</definedName>
    <definedName name="MAT8E">[1]ANAL!$L$852</definedName>
    <definedName name="MAT8F">[1]ANAL!$L$912</definedName>
    <definedName name="MAT9A">[1]ANAL!$L$972</definedName>
    <definedName name="MAT9B">[1]ANAL!$L$1032</definedName>
    <definedName name="MAT9C">[1]ANAL!$L$1092</definedName>
    <definedName name="MAT9D">[1]ANAL!$L$1152</definedName>
    <definedName name="MENEL">'[3]Equipo vial'!#REF!</definedName>
    <definedName name="Mensaje_Final">[5]Montos!#REF!</definedName>
    <definedName name="meof">[2]M.deO.!$J$21</definedName>
    <definedName name="MH_07">'[6]Equipo vial'!#REF!</definedName>
    <definedName name="MH_08">'[6]Equipo vial'!#REF!</definedName>
    <definedName name="MH_09">'[6]Equipo vial'!#REF!</definedName>
    <definedName name="MH_10">'[6]Equipo vial'!#REF!</definedName>
    <definedName name="MH_11">'[6]Equipo vial'!#REF!</definedName>
    <definedName name="MH_12">'[6]Equipo vial'!#REF!</definedName>
    <definedName name="MH_13">'[6]Equipo vial'!#REF!</definedName>
    <definedName name="MH_14">'[6]Equipo vial'!#REF!</definedName>
    <definedName name="MH_15">'[6]Equipo vial'!#REF!</definedName>
    <definedName name="MH_16">'[6]Equipo vial'!#REF!</definedName>
    <definedName name="MH_17">'[6]Equipo vial'!#REF!</definedName>
    <definedName name="MH_18">'[6]Equipo vial'!#REF!</definedName>
    <definedName name="MH_20">'[6]Equipo vial'!#REF!</definedName>
    <definedName name="MH_21">'[6]Equipo vial'!#REF!</definedName>
    <definedName name="MN_02">'[6]Equipo vial'!#REF!</definedName>
    <definedName name="MN_03">'[6]Equipo vial'!#REF!</definedName>
    <definedName name="MN_07">'[6]Equipo vial'!#REF!</definedName>
    <definedName name="MN_11">'[6]Equipo vial'!#REF!</definedName>
    <definedName name="MN_12">'[6]Equipo vial'!#REF!</definedName>
    <definedName name="MN_13">'[6]Equipo vial'!#REF!</definedName>
    <definedName name="MN_15">'[6]Equipo vial'!#REF!</definedName>
    <definedName name="MN_17">'[6]Equipo vial'!#REF!</definedName>
    <definedName name="MO10A">[1]ANAL!$L$1227</definedName>
    <definedName name="MO10B">[1]ANAL!$L$1287</definedName>
    <definedName name="MO10C">[1]ANAL!$L$1347</definedName>
    <definedName name="MO10D">[1]ANAL!$L$1407</definedName>
    <definedName name="MO13A">[3]ANAL!$L$207</definedName>
    <definedName name="MO13B">[3]ANAL!$L$267</definedName>
    <definedName name="MO13C">[3]ANAL!$L$327</definedName>
    <definedName name="MO14A">[3]ANAL!$L$387</definedName>
    <definedName name="MO14B">[3]ANAL!$L$447</definedName>
    <definedName name="MO14C">[3]ANAL!$L$507</definedName>
    <definedName name="MO14D">[3]ANAL!$L$567</definedName>
    <definedName name="MO14F">[3]ANAL!$L$627</definedName>
    <definedName name="MO15A">[3]ANAL!$L$687</definedName>
    <definedName name="MO15B">[3]ANAL!$L$747</definedName>
    <definedName name="MO15C">[3]ANAL!$L$807</definedName>
    <definedName name="MO23A">[1]ANAL!$L$2189</definedName>
    <definedName name="MO23B">[1]ANAL!$L$2249</definedName>
    <definedName name="MO26A">[1]ANAL!$L$2429</definedName>
    <definedName name="MO26B">[1]ANAL!$L$2489</definedName>
    <definedName name="MO2A">[1]ANAL!$L$147</definedName>
    <definedName name="MO2B">[1]ANAL!$L$207</definedName>
    <definedName name="MO3A">[1]ANAL!$L$147</definedName>
    <definedName name="MO3B">[1]ANAL!$L$207</definedName>
    <definedName name="MO3C">[1]ANAL!$L$267</definedName>
    <definedName name="MO6A">[1]ANAL!$L$447</definedName>
    <definedName name="MO6B">[1]ANAL!$L$507</definedName>
    <definedName name="MO8A">[1]ANAL!$L$627</definedName>
    <definedName name="MO8B">[1]ANAL!$L$687</definedName>
    <definedName name="MO8C">[1]ANAL!$L$747</definedName>
    <definedName name="MO8D">[1]ANAL!$L$807</definedName>
    <definedName name="MO8E">[1]ANAL!$L$867</definedName>
    <definedName name="MO8F">[1]ANAL!$L$927</definedName>
    <definedName name="MO9A">[1]ANAL!$L$987</definedName>
    <definedName name="MO9B">[1]ANAL!$L$1047</definedName>
    <definedName name="MO9C">[1]ANAL!$L$1107</definedName>
    <definedName name="MO9D">[1]ANAL!$L$1167</definedName>
    <definedName name="mol">'[3]Equipo vial'!#REF!</definedName>
    <definedName name="mont11020">[2]Material!#REF!</definedName>
    <definedName name="mont11025">[2]Material!#REF!</definedName>
    <definedName name="mont11032">[2]Material!#REF!</definedName>
    <definedName name="mont14020">[2]Material!#REF!</definedName>
    <definedName name="mont14025">[2]Material!#REF!</definedName>
    <definedName name="mont14032">[2]Material!#REF!</definedName>
    <definedName name="mont16020">[2]Material!#REF!</definedName>
    <definedName name="mont16025">[2]Material!#REF!</definedName>
    <definedName name="mont16032">[2]Material!#REF!</definedName>
    <definedName name="mont7520">[2]Material!#REF!</definedName>
    <definedName name="mont7525">[2]Material!#REF!</definedName>
    <definedName name="mont7532">[2]Material!#REF!</definedName>
    <definedName name="montma20">[2]Material!#REF!</definedName>
    <definedName name="montma25">[2]Material!#REF!</definedName>
    <definedName name="montma32">[2]Material!#REF!</definedName>
    <definedName name="MR_04">'[6]Equipo vial'!#REF!</definedName>
    <definedName name="MR_05">'[6]Equipo vial'!#REF!</definedName>
    <definedName name="MR_06">'[6]Equipo vial'!#REF!</definedName>
    <definedName name="MR_07">'[6]Equipo vial'!#REF!</definedName>
    <definedName name="MR_08">'[6]Equipo vial'!#REF!</definedName>
    <definedName name="MR_09">'[6]Equipo vial'!#REF!</definedName>
    <definedName name="MR_10">'[6]Equipo vial'!#REF!</definedName>
    <definedName name="MRH_01">'[6]Equipo vial'!#REF!</definedName>
    <definedName name="MRH_03">'[6]Equipo vial'!#REF!</definedName>
    <definedName name="MRN_01">'[6]Equipo vial'!#REF!</definedName>
    <definedName name="MS_01">'[6]Equipo vial'!#REF!</definedName>
    <definedName name="MS_02">'[6]Equipo vial'!#REF!</definedName>
    <definedName name="MS_03">'[6]Equipo vial'!#REF!</definedName>
    <definedName name="MS_04">'[6]Equipo vial'!#REF!</definedName>
    <definedName name="MS_05">'[6]Equipo vial'!#REF!</definedName>
    <definedName name="MS_06">'[6]Equipo vial'!#REF!</definedName>
    <definedName name="MS_07">'[6]Equipo vial'!#REF!</definedName>
    <definedName name="MS_08">'[6]Equipo vial'!#REF!</definedName>
    <definedName name="Nombre_Proyecto">[5]Montos!#REF!</definedName>
    <definedName name="of">[2]M.deO.!$J$20</definedName>
    <definedName name="ofesp">[2]M.deO.!$J$19</definedName>
    <definedName name="ofic">[2]Material!#REF!</definedName>
    <definedName name="PC_15">'[6]Equipo vial'!#REF!</definedName>
    <definedName name="PC_17">'[6]Equipo vial'!#REF!</definedName>
    <definedName name="PC_18">'[6]Equipo vial'!#REF!</definedName>
    <definedName name="PC_19">'[6]Equipo vial'!#REF!</definedName>
    <definedName name="PC_23">'[6]Equipo vial'!#REF!</definedName>
    <definedName name="pead20">[2]Material!#REF!</definedName>
    <definedName name="pead25">[2]Material!#REF!</definedName>
    <definedName name="pead32">[2]Material!#REF!</definedName>
    <definedName name="peantonica">[2]Material!#REF!</definedName>
    <definedName name="Periodo_Revision">[5]Montos!#REF!</definedName>
    <definedName name="piedra">#REF!</definedName>
    <definedName name="PL_05">'[6]Equipo vial'!#REF!</definedName>
    <definedName name="PL_06">'[6]Equipo vial'!#REF!</definedName>
    <definedName name="PL_07">'[6]Equipo vial'!#REF!</definedName>
    <definedName name="PL_08">'[6]Equipo vial'!#REF!</definedName>
    <definedName name="POA_21">#REF!</definedName>
    <definedName name="Pres">#REF!</definedName>
    <definedName name="_xlnm.Print_Area" localSheetId="0">'PEP AR-L1273'!$A$1:$CB$38</definedName>
    <definedName name="PTCUARTO">'[8]PLAN DE TRABAJOS'!$A$88:$N$113</definedName>
    <definedName name="PTDÉCIMO">'[8]PLAN DE TRABAJOS'!$A$268:$N$293</definedName>
    <definedName name="PTNOVENO">'[8]PLAN DE TRABAJOS'!$A$238:$N$263</definedName>
    <definedName name="PTOCTAVO">'[8]PLAN DE TRABAJOS'!$A$208:$N$233</definedName>
    <definedName name="PTPRIMERO">'[8]PLAN DE TRABAJOS'!$A$1:$N$26</definedName>
    <definedName name="PTQUINTO">'[8]PLAN DE TRABAJOS'!$A$118:$N$143</definedName>
    <definedName name="PTSEGUNDO">'[8]PLAN DE TRABAJOS'!$A$30:$N$55</definedName>
    <definedName name="PTSEPTIMO">'[8]PLAN DE TRABAJOS'!$A$178:$N$203</definedName>
    <definedName name="PTSEXTO">'[8]PLAN DE TRABAJOS'!$A$148:$N$173</definedName>
    <definedName name="PTTERCERO">'[8]PLAN DE TRABAJOS'!$A$59:$N$84</definedName>
    <definedName name="PUD">#REF!</definedName>
    <definedName name="pvc110C">[2]Material!#REF!</definedName>
    <definedName name="pvc110Cacc">[2]Material!#REF!</definedName>
    <definedName name="q">[12]ITEM7H!#REF!</definedName>
    <definedName name="R.">'[3]Equipo vial'!#REF!</definedName>
    <definedName name="R.AP_11">'[6]Equipo vial'!#REF!</definedName>
    <definedName name="R.AP_12">'[6]Equipo vial'!#REF!</definedName>
    <definedName name="R.AP_13">'[6]Equipo vial'!#REF!</definedName>
    <definedName name="R.AP_15">'[6]Equipo vial'!#REF!</definedName>
    <definedName name="R.AP_19">'[6]Equipo vial'!#REF!</definedName>
    <definedName name="R.AP_21">'[6]Equipo vial'!#REF!</definedName>
    <definedName name="R.AP_26">'[6]Equipo vial'!#REF!</definedName>
    <definedName name="R.ba">'[3]Equipo vial'!#REF!</definedName>
    <definedName name="R.BA_01">'[6]Equipo vial'!#REF!</definedName>
    <definedName name="R.BH_01">'[6]Equipo vial'!#REF!</definedName>
    <definedName name="R.BH_02">'[6]Equipo vial'!#REF!</definedName>
    <definedName name="R.BH_03">'[6]Equipo vial'!#REF!</definedName>
    <definedName name="R.bi">'[3]Equipo vial'!#REF!</definedName>
    <definedName name="R.caliente">'[3]Equipo vial'!#REF!</definedName>
    <definedName name="R.CBOB">'[3]Equipo vial'!#REF!</definedName>
    <definedName name="R.CP_08">'[6]Equipo vial'!#REF!</definedName>
    <definedName name="R.CP_10">'[6]Equipo vial'!#REF!</definedName>
    <definedName name="R.CR_06">'[6]Equipo vial'!#REF!</definedName>
    <definedName name="R.CR_17">'[6]Equipo vial'!#REF!</definedName>
    <definedName name="R.CT_03">'[6]Equipo vial'!#REF!</definedName>
    <definedName name="R.ES_01">'[6]Equipo vial'!#REF!</definedName>
    <definedName name="R.FRS_01">'[6]Equipo vial'!#REF!</definedName>
    <definedName name="R.GE_17">'[6]Equipo vial'!#REF!</definedName>
    <definedName name="R.GI_02">'[6]Equipo vial'!#REF!</definedName>
    <definedName name="R.GI_04">'[6]Equipo vial'!#REF!</definedName>
    <definedName name="R.gui">'[3]Equipo vial'!#REF!</definedName>
    <definedName name="R.hoy">'[3]Equipo vial'!#REF!</definedName>
    <definedName name="R.MEN">'[3]Equipo vial'!#REF!</definedName>
    <definedName name="R.MH_07">'[6]Equipo vial'!#REF!</definedName>
    <definedName name="R.MH_09">'[6]Equipo vial'!#REF!</definedName>
    <definedName name="R.MH_11">'[6]Equipo vial'!#REF!</definedName>
    <definedName name="R.MH_13">'[6]Equipo vial'!#REF!</definedName>
    <definedName name="R.MH_15">'[6]Equipo vial'!#REF!</definedName>
    <definedName name="R.MH_17">'[6]Equipo vial'!#REF!</definedName>
    <definedName name="R.MH_20">'[6]Equipo vial'!#REF!</definedName>
    <definedName name="R.MN_02">'[6]Equipo vial'!#REF!</definedName>
    <definedName name="R.MN_07">'[6]Equipo vial'!#REF!</definedName>
    <definedName name="R.MN_12">'[6]Equipo vial'!#REF!</definedName>
    <definedName name="R.MN_15">'[6]Equipo vial'!#REF!</definedName>
    <definedName name="R.mol">'[3]Equipo vial'!#REF!</definedName>
    <definedName name="R.MR_05">'[6]Equipo vial'!#REF!</definedName>
    <definedName name="R.MR_07">'[6]Equipo vial'!#REF!</definedName>
    <definedName name="R.MR_09">'[6]Equipo vial'!#REF!</definedName>
    <definedName name="R.MRH_01">'[6]Equipo vial'!#REF!</definedName>
    <definedName name="R.MRN_01">'[6]Equipo vial'!#REF!</definedName>
    <definedName name="R.MS_02">'[6]Equipo vial'!#REF!</definedName>
    <definedName name="R.MS_04">'[6]Equipo vial'!#REF!</definedName>
    <definedName name="R.MS_06">'[6]Equipo vial'!#REF!</definedName>
    <definedName name="R.MS_08">'[6]Equipo vial'!#REF!</definedName>
    <definedName name="R.PC_17">'[6]Equipo vial'!#REF!</definedName>
    <definedName name="R.PC_19">'[6]Equipo vial'!#REF!</definedName>
    <definedName name="R.PL_05">'[6]Equipo vial'!#REF!</definedName>
    <definedName name="R.PL_07">'[6]Equipo vial'!#REF!</definedName>
    <definedName name="R.rcau">'[3]Equipo vial'!#REF!</definedName>
    <definedName name="R.RE_09">'[6]Equipo vial'!#REF!</definedName>
    <definedName name="R.RE_12">'[6]Equipo vial'!#REF!</definedName>
    <definedName name="R.RE_15">'[6]Equipo vial'!#REF!</definedName>
    <definedName name="R.RE_17">'[6]Equipo vial'!#REF!</definedName>
    <definedName name="R.RE_19">'[6]Equipo vial'!#REF!</definedName>
    <definedName name="R.RE_22">'[6]Equipo vial'!#REF!</definedName>
    <definedName name="R.RE_26">'[6]Equipo vial'!#REF!</definedName>
    <definedName name="R.RE_32">'[6]Equipo vial'!#REF!</definedName>
    <definedName name="R.RN_07">'[6]Equipo vial'!#REF!</definedName>
    <definedName name="R.RN_11">'[6]Equipo vial'!#REF!</definedName>
    <definedName name="R.TE_09">'[6]Equipo vial'!#REF!</definedName>
    <definedName name="R.tol">'[3]Equipo vial'!#REF!</definedName>
    <definedName name="R.TR_16">'[6]Equipo vial'!#REF!</definedName>
    <definedName name="R.TR_18">'[6]Equipo vial'!#REF!</definedName>
    <definedName name="R.TR_22">'[6]Equipo vial'!#REF!</definedName>
    <definedName name="R.TR_24">'[6]Equipo vial'!#REF!</definedName>
    <definedName name="R.TR_27">'[6]Equipo vial'!#REF!</definedName>
    <definedName name="R.TT_02">'[6]Equipo vial'!#REF!</definedName>
    <definedName name="R.TT_04">'[6]Equipo vial'!#REF!</definedName>
    <definedName name="R.TU_01">'[6]Equipo vial'!#REF!</definedName>
    <definedName name="R.vag">'[3]Equipo vial'!#REF!</definedName>
    <definedName name="R.VC_02">'[6]Equipo vial'!#REF!</definedName>
    <definedName name="R.VTA_01">'[6]Equipo vial'!#REF!</definedName>
    <definedName name="R.VTA_02">'[6]Equipo vial'!#REF!</definedName>
    <definedName name="R.ZJ_02">'[6]Equipo vial'!#REF!</definedName>
    <definedName name="R.ZJ_04">'[6]Equipo vial'!#REF!</definedName>
    <definedName name="R.ZJ_05">'[6]Equipo vial'!#REF!</definedName>
    <definedName name="rack20">[2]Material!#REF!</definedName>
    <definedName name="rack25">[2]Material!#REF!</definedName>
    <definedName name="rack32">[2]Material!#REF!</definedName>
    <definedName name="rcau">'[3]Equipo vial'!#REF!</definedName>
    <definedName name="RE_08">'[6]Equipo vial'!#REF!</definedName>
    <definedName name="RE_09">'[6]Equipo vial'!#REF!</definedName>
    <definedName name="RE_10">'[6]Equipo vial'!#REF!</definedName>
    <definedName name="RE_12">'[6]Equipo vial'!#REF!</definedName>
    <definedName name="RE_14">'[6]Equipo vial'!#REF!</definedName>
    <definedName name="RE_15">'[6]Equipo vial'!#REF!</definedName>
    <definedName name="RE_16">'[6]Equipo vial'!#REF!</definedName>
    <definedName name="RE_17">'[6]Equipo vial'!#REF!</definedName>
    <definedName name="RE_18">'[6]Equipo vial'!#REF!</definedName>
    <definedName name="RE_19">'[6]Equipo vial'!#REF!</definedName>
    <definedName name="RE_21">'[6]Equipo vial'!#REF!</definedName>
    <definedName name="RE_22">'[6]Equipo vial'!#REF!</definedName>
    <definedName name="RE_24">'[6]Equipo vial'!#REF!</definedName>
    <definedName name="RE_26">'[6]Equipo vial'!#REF!</definedName>
    <definedName name="RE_31">'[6]Equipo vial'!#REF!</definedName>
    <definedName name="RE_32">'[6]Equipo vial'!#REF!</definedName>
    <definedName name="Reesumen">#REF!</definedName>
    <definedName name="Resumen">#REF!</definedName>
    <definedName name="resumencito">#REF!</definedName>
    <definedName name="ripio">#REF!</definedName>
    <definedName name="ripiocar">#REF!</definedName>
    <definedName name="ripiohor">#REF!</definedName>
    <definedName name="Risk1">[9]RRF!$E$8</definedName>
    <definedName name="Risk10">[9]RRF!#REF!</definedName>
    <definedName name="Risk11">[9]RRF!#REF!</definedName>
    <definedName name="Risk12">[9]RRF!#REF!</definedName>
    <definedName name="Risk13">[9]RRF!#REF!</definedName>
    <definedName name="Risk14">[9]RRF!#REF!</definedName>
    <definedName name="Risk15">[9]RRF!#REF!</definedName>
    <definedName name="Risk16">[9]RRF!#REF!</definedName>
    <definedName name="Risk17">[9]RRF!#REF!</definedName>
    <definedName name="Risk18">[9]RRF!#REF!</definedName>
    <definedName name="Risk19">[9]RRF!#REF!</definedName>
    <definedName name="Risk2">[9]RRF!$E$18</definedName>
    <definedName name="Risk20">[9]RRF!#REF!</definedName>
    <definedName name="Risk3">[9]RRF!$E$28</definedName>
    <definedName name="Risk4">[9]RRF!$E$38</definedName>
    <definedName name="Risk5">[9]RRF!$E$48</definedName>
    <definedName name="Risk6">[9]RRF!$E$58</definedName>
    <definedName name="Risk7">[9]RRF!#REF!</definedName>
    <definedName name="Risk8">[9]RRF!#REF!</definedName>
    <definedName name="Risk9">[9]RRF!#REF!</definedName>
    <definedName name="RN_06">'[6]Equipo vial'!#REF!</definedName>
    <definedName name="RN_07">'[6]Equipo vial'!#REF!</definedName>
    <definedName name="RN_10">'[6]Equipo vial'!#REF!</definedName>
    <definedName name="RN_11">'[6]Equipo vial'!#REF!</definedName>
    <definedName name="RR10A">[1]ANAL!$L$1247</definedName>
    <definedName name="RR10B">[1]ANAL!$L$1307</definedName>
    <definedName name="RR10C">[1]ANAL!$L$1367</definedName>
    <definedName name="RR10D">[1]ANAL!$L$1427</definedName>
    <definedName name="RR13A">[3]ANAL!$L$227</definedName>
    <definedName name="RR13B">[3]ANAL!$L$287</definedName>
    <definedName name="RR13C">[3]ANAL!$L$347</definedName>
    <definedName name="RR14A">[3]ANAL!$L$407</definedName>
    <definedName name="RR14B">[3]ANAL!$L$467</definedName>
    <definedName name="RR14C">[3]ANAL!$L$527</definedName>
    <definedName name="RR14D">[3]ANAL!$L$587</definedName>
    <definedName name="RR14F">[3]ANAL!$L$647</definedName>
    <definedName name="RR15A">[3]ANAL!$L$707</definedName>
    <definedName name="RR15B">[3]ANAL!$L$767</definedName>
    <definedName name="RR15C">[3]ANAL!$L$827</definedName>
    <definedName name="RR23A">[1]ANAL!$L$2209</definedName>
    <definedName name="RR23B">[1]ANAL!$L$2269</definedName>
    <definedName name="RR26A">[1]ANAL!$L$2449</definedName>
    <definedName name="RR26B">[1]ANAL!$L$2509</definedName>
    <definedName name="RR2A">[1]ANAL!$L$167</definedName>
    <definedName name="RR2B">[1]ANAL!$L$227</definedName>
    <definedName name="RR3A">[1]ANAL!$L$167</definedName>
    <definedName name="RR3B">[1]ANAL!$L$227</definedName>
    <definedName name="RR3C">[1]ANAL!$L$287</definedName>
    <definedName name="RR6A">[1]ANAL!$L$467</definedName>
    <definedName name="RR6B">[1]ANAL!$L$527</definedName>
    <definedName name="RR8A">[1]ANAL!$L$647</definedName>
    <definedName name="RR8B">[1]ANAL!$L$707</definedName>
    <definedName name="RR8C">[1]ANAL!$L$767</definedName>
    <definedName name="RR8D">[1]ANAL!$L$827</definedName>
    <definedName name="RR8E">[1]ANAL!$L$887</definedName>
    <definedName name="RR8F">[1]ANAL!$L$947</definedName>
    <definedName name="RR9A">[1]ANAL!$L$1007</definedName>
    <definedName name="RR9B">[1]ANAL!$L$1067</definedName>
    <definedName name="RR9C">[1]ANAL!$L$1127</definedName>
    <definedName name="RR9D">[1]ANAL!$L$1187</definedName>
    <definedName name="SALDO">[5]Montos!#REF!</definedName>
    <definedName name="SALDO_BID">[5]Montos!#REF!</definedName>
    <definedName name="SALDO_BID_NIVEL1">[5]Montos!#REF!</definedName>
    <definedName name="SALDO_LOCAL">[5]Montos!#REF!</definedName>
    <definedName name="SALDO_LOCAL_NIVEL1">[5]Montos!#REF!</definedName>
    <definedName name="SFGH">#REF!</definedName>
    <definedName name="soporte">[2]Material!#REF!</definedName>
    <definedName name="SSSS">[13]RRF!#REF!</definedName>
    <definedName name="SUBTOT">[14]P.Cotiz.!#REF!</definedName>
    <definedName name="Subtotal">[15]P.Cotiz.!$N$29</definedName>
    <definedName name="Summary">#REF!</definedName>
    <definedName name="t.acerom">#REF!</definedName>
    <definedName name="t.arenac">#REF!</definedName>
    <definedName name="t.cano180">#REF!</definedName>
    <definedName name="t.carpeta">#REF!</definedName>
    <definedName name="t.explosivos">#REF!</definedName>
    <definedName name="t.foresta">#REF!</definedName>
    <definedName name="t.geo">#REF!</definedName>
    <definedName name="t.grava0309">#REF!</definedName>
    <definedName name="t.grava0919">#REF!</definedName>
    <definedName name="t.piedra">#REF!</definedName>
    <definedName name="t.ripio">#REF!</definedName>
    <definedName name="t.ripiocar">#REF!</definedName>
    <definedName name="t.ripiohor">#REF!</definedName>
    <definedName name="t.triturado">#REF!</definedName>
    <definedName name="Tabla_asignación">#REF!</definedName>
    <definedName name="Tabla_Recursos">#REF!</definedName>
    <definedName name="tapaacc">[2]Material!#REF!</definedName>
    <definedName name="tapabrliv">[2]Material!#REF!</definedName>
    <definedName name="tapabrpes">[2]Material!#REF!</definedName>
    <definedName name="tapgi75">[2]Material!#REF!</definedName>
    <definedName name="TE_08">'[6]Equipo vial'!#REF!</definedName>
    <definedName name="TE_09">'[6]Equipo vial'!#REF!</definedName>
    <definedName name="TH">'[3]Equipo vial'!#REF!</definedName>
    <definedName name="TIT.1">'[2]Programa de Actividades'!$B$1</definedName>
    <definedName name="TIT.2">'[2]Programa de Actividades'!$B$2</definedName>
    <definedName name="TIT.3">'[2]Programa de Actividades'!$B$3</definedName>
    <definedName name="TIT.5">'[2]Programa de Actividades'!$B$5</definedName>
    <definedName name="TIT.6">'[2]Programa de Actividades'!$B$6</definedName>
    <definedName name="TIT.7">'[2]Programa de Actividades'!$B$7</definedName>
    <definedName name="tol">'[3]Equipo vial'!#REF!</definedName>
    <definedName name="ton">#REF!</definedName>
    <definedName name="TOT_PRESUP_ORI_BID">[5]Montos!#REF!</definedName>
    <definedName name="TOT_PRESUP_ORI_LOCAL">[5]Montos!#REF!</definedName>
    <definedName name="TOT_PRESUP_ORIG">[16]ESTADO!$C$31</definedName>
    <definedName name="TOT_PRESUP_ORIG_BID">[16]ESTADO!$C$30</definedName>
    <definedName name="TOT_PRESUP_ORIG_LOCAL">[16]ESTADO!$D$30</definedName>
    <definedName name="TOTAL">#REF!</definedName>
    <definedName name="TOTAL_ACUM">[5]Montos!#REF!</definedName>
    <definedName name="TOTAL_ACUM_BID">[5]Montos!#REF!</definedName>
    <definedName name="TOTAL_ACUM_BID_NIVEL1">[5]Montos!#REF!</definedName>
    <definedName name="TOTAL_ACUM_LOCAL">[5]Montos!#REF!</definedName>
    <definedName name="TOTAL_ACUM_LOCAL_NIVEL1">[5]Montos!#REF!</definedName>
    <definedName name="TOTAL_INVER_ACTUAL">[5]Montos!#REF!</definedName>
    <definedName name="TOTAL_INVER_ACTUAL_BID">[5]Montos!#REF!</definedName>
    <definedName name="TOTAL_INVER_ACTUAL_BID_NIVEL1">[5]Montos!#REF!</definedName>
    <definedName name="TOTAL_INVER_ACTUAL_LOCAL">[5]Montos!#REF!</definedName>
    <definedName name="TOTAL_INVER_ACTUAL_LOCAL_NIVEL1">[5]Montos!#REF!</definedName>
    <definedName name="TOTAL_INVER_ACUM">[5]Montos!#REF!</definedName>
    <definedName name="TOTAL_INVER_ACUM_BID">[5]Montos!#REF!</definedName>
    <definedName name="TOTAL_INVER_ACUM_BID_NIVEL1">[5]Montos!#REF!</definedName>
    <definedName name="TOTAL_INVER_ACUM_LOCAL">[5]Montos!#REF!</definedName>
    <definedName name="TOTAL_INVER_ACUM_LOCAL_NIVEL1">[5]Montos!#REF!</definedName>
    <definedName name="TOTAL_PRESUP_ORI_BID_NIVEL1">[5]Montos!#REF!</definedName>
    <definedName name="TOTAL_PRESUP_ORI_LOCAL_NIVEL1">[5]Montos!#REF!</definedName>
    <definedName name="TOTAL_PRESUP_VIG">[5]Montos!#REF!</definedName>
    <definedName name="TOTAL_PRESUP_VIG_BID">[5]Montos!#REF!</definedName>
    <definedName name="TOTAL_PRESUP_VIG_BID_NIVEL1">[5]Montos!#REF!</definedName>
    <definedName name="TOTAL_PRESUP_VIG_LOCAL">[5]Montos!#REF!</definedName>
    <definedName name="TOTAL_PRESUP_VIG_LOCAL_NIVEL1">[5]Montos!#REF!</definedName>
    <definedName name="totalconiva">'[2]Programa de Actividades'!#REF!</definedName>
    <definedName name="TR_15">'[6]Equipo vial'!#REF!</definedName>
    <definedName name="TR_16">'[6]Equipo vial'!#REF!</definedName>
    <definedName name="TR_17">'[6]Equipo vial'!#REF!</definedName>
    <definedName name="TR_18">'[6]Equipo vial'!#REF!</definedName>
    <definedName name="TR_19">'[6]Equipo vial'!#REF!</definedName>
    <definedName name="TR_22">'[6]Equipo vial'!#REF!</definedName>
    <definedName name="TR_23">'[6]Equipo vial'!#REF!</definedName>
    <definedName name="TR_24">'[6]Equipo vial'!#REF!</definedName>
    <definedName name="TR_26">'[6]Equipo vial'!#REF!</definedName>
    <definedName name="TR_27">'[6]Equipo vial'!#REF!</definedName>
    <definedName name="tran8">[2]Material!#REF!</definedName>
    <definedName name="trapvcac75">[2]Material!#REF!</definedName>
    <definedName name="triturado">#REF!</definedName>
    <definedName name="TT_01">'[6]Equipo vial'!#REF!</definedName>
    <definedName name="TT_02">'[6]Equipo vial'!#REF!</definedName>
    <definedName name="TT_03">'[6]Equipo vial'!#REF!</definedName>
    <definedName name="TT_04">'[6]Equipo vial'!#REF!</definedName>
    <definedName name="TT_05">'[6]Equipo vial'!#REF!</definedName>
    <definedName name="TT10A">[1]ANAL!$L$1219</definedName>
    <definedName name="TT10B">[1]ANAL!$L$1279</definedName>
    <definedName name="TT10C">[1]ANAL!$L$1339</definedName>
    <definedName name="TT10D">[1]ANAL!$L$1399</definedName>
    <definedName name="TT13A">[3]ANAL!$L$199</definedName>
    <definedName name="TT13B">[3]ANAL!$L$259</definedName>
    <definedName name="TT13C">[3]ANAL!$L$319</definedName>
    <definedName name="TT14A">[3]ANAL!$L$379</definedName>
    <definedName name="TT14B">[3]ANAL!$L$439</definedName>
    <definedName name="TT14C">[3]ANAL!$L$499</definedName>
    <definedName name="TT14D">[3]ANAL!$L$559</definedName>
    <definedName name="TT14F">[3]ANAL!$L$619</definedName>
    <definedName name="TT15A">[3]ANAL!$L$679</definedName>
    <definedName name="TT15B">[3]ANAL!$L$739</definedName>
    <definedName name="TT15C">[3]ANAL!$L$799</definedName>
    <definedName name="TT23A">[1]ANAL!$L$2181</definedName>
    <definedName name="TT23B">[1]ANAL!$L$2241</definedName>
    <definedName name="TT26A">[1]ANAL!$L$2421</definedName>
    <definedName name="TT26B">[1]ANAL!$L$2481</definedName>
    <definedName name="TT2A">[1]ANAL!$L$139</definedName>
    <definedName name="TT2B">[1]ANAL!$L$199</definedName>
    <definedName name="TT3A">[1]ANAL!$L$139</definedName>
    <definedName name="TT3B">[1]ANAL!$L$199</definedName>
    <definedName name="TT3C">[1]ANAL!$L$259</definedName>
    <definedName name="TT6A">[1]ANAL!$L$439</definedName>
    <definedName name="TT6B">[1]ANAL!$L$499</definedName>
    <definedName name="TT8A">[1]ANAL!$L$619</definedName>
    <definedName name="TT8B">[1]ANAL!$L$679</definedName>
    <definedName name="TT8C">[1]ANAL!$L$739</definedName>
    <definedName name="TT8D">[1]ANAL!$L$799</definedName>
    <definedName name="TT8E">[1]ANAL!$L$859</definedName>
    <definedName name="TT8F">[1]ANAL!$L$919</definedName>
    <definedName name="TT9A">[1]ANAL!$L$979</definedName>
    <definedName name="TT9B">[1]ANAL!$L$1039</definedName>
    <definedName name="TT9C">[1]ANAL!$L$1099</definedName>
    <definedName name="TT9D">[1]ANAL!$L$1159</definedName>
    <definedName name="tttt">[13]RRF!#REF!</definedName>
    <definedName name="TU_01">'[6]Equipo vial'!#REF!</definedName>
    <definedName name="Typeofrisk1">[9]RRF!$D$8</definedName>
    <definedName name="Typeofrisk10">[9]RRF!#REF!</definedName>
    <definedName name="Typeofrisk11">[9]RRF!#REF!</definedName>
    <definedName name="Typeofrisk12">[9]RRF!#REF!</definedName>
    <definedName name="Typeofrisk13">[9]RRF!#REF!</definedName>
    <definedName name="Typeofrisk14">[9]RRF!#REF!</definedName>
    <definedName name="Typeofrisk15">[9]RRF!#REF!</definedName>
    <definedName name="Typeofrisk16">[9]RRF!#REF!</definedName>
    <definedName name="Typeofrisk17">[9]RRF!#REF!</definedName>
    <definedName name="Typeofrisk18">[9]RRF!#REF!</definedName>
    <definedName name="Typeofrisk19">[9]RRF!#REF!</definedName>
    <definedName name="Typeofrisk2">[9]RRF!$D$18</definedName>
    <definedName name="Typeofrisk20">[9]RRF!#REF!</definedName>
    <definedName name="Typeofrisk3">[9]RRF!$D$28</definedName>
    <definedName name="Typeofrisk4">[9]RRF!$D$38</definedName>
    <definedName name="Typeofrisk5">[9]RRF!$D$48</definedName>
    <definedName name="Typeofrisk6">[9]RRF!$D$58</definedName>
    <definedName name="Typeofrisk7">[9]RRF!#REF!</definedName>
    <definedName name="Typeofrisk8">[9]RRF!#REF!</definedName>
    <definedName name="Typeofrisk9">[9]RRF!#REF!</definedName>
    <definedName name="u.">[2]Material!#REF!</definedName>
    <definedName name="u.acccama">[2]Material!#REF!</definedName>
    <definedName name="u.accpvc225">[2]Material!#REF!</definedName>
    <definedName name="u.accval">[2]Material!#REF!</definedName>
    <definedName name="u.acerom">#REF!</definedName>
    <definedName name="u.arenac">#REF!</definedName>
    <definedName name="u.bald">[2]Material!#REF!</definedName>
    <definedName name="u.barren">[2]Material!#REF!</definedName>
    <definedName name="u.brasdom">[2]Material!#REF!</definedName>
    <definedName name="u.brasero">[2]Material!#REF!</definedName>
    <definedName name="u.cahor">[2]Material!#REF!</definedName>
    <definedName name="u.camemp">[2]Material!#REF!</definedName>
    <definedName name="u.cami10">[2]Material!#REF!</definedName>
    <definedName name="u.cami200">[2]Material!#REF!</definedName>
    <definedName name="u.cami400">[2]Material!#REF!</definedName>
    <definedName name="u.cano180">#REF!</definedName>
    <definedName name="u.carpeta">#REF!</definedName>
    <definedName name="u.carr03075">[2]Material!#REF!</definedName>
    <definedName name="u.cruce167">[2]Material!#REF!</definedName>
    <definedName name="u.cruce169">[2]Material!#REF!</definedName>
    <definedName name="u.deton">[2]Material!#REF!</definedName>
    <definedName name="u.emp160">[2]Material!#REF!</definedName>
    <definedName name="u.emp200">[2]Material!#REF!</definedName>
    <definedName name="u.emp225">[2]Material!#REF!</definedName>
    <definedName name="u.emp250">[2]Material!#REF!</definedName>
    <definedName name="u.emp300">[2]Material!#REF!</definedName>
    <definedName name="u.emp500">[2]Material!#REF!</definedName>
    <definedName name="u.explos">[2]Material!#REF!</definedName>
    <definedName name="u.explosivos">#REF!</definedName>
    <definedName name="u.foresta">#REF!</definedName>
    <definedName name="u.geo">#REF!</definedName>
    <definedName name="u.gig150">[2]Material!#REF!</definedName>
    <definedName name="u.grava0309">#REF!</definedName>
    <definedName name="u.grava0919">#REF!</definedName>
    <definedName name="u.llp13">[2]Material!#REF!</definedName>
    <definedName name="u.llp19">[2]Material!#REF!</definedName>
    <definedName name="u.llp25">[2]Material!#REF!</definedName>
    <definedName name="u.loseta">[2]Material!#REF!</definedName>
    <definedName name="u.mango160">[2]Material!#REF!</definedName>
    <definedName name="u.mango75">[2]Material!#REF!</definedName>
    <definedName name="u.manom">[2]Material!#REF!</definedName>
    <definedName name="u.manomacc">[2]Material!#REF!</definedName>
    <definedName name="u.manomcam">[2]Material!#REF!</definedName>
    <definedName name="u.marip110">[2]Material!#REF!</definedName>
    <definedName name="u.marip125">[2]Material!#REF!</definedName>
    <definedName name="u.marip140">[2]Material!#REF!</definedName>
    <definedName name="u.marip150">[2]Material!#REF!</definedName>
    <definedName name="u.marip160">[2]Material!#REF!</definedName>
    <definedName name="u.marip200">[2]Material!#REF!</definedName>
    <definedName name="u.marip250">[2]Material!#REF!</definedName>
    <definedName name="u.marip300">[2]Material!#REF!</definedName>
    <definedName name="u.marip75">[2]Material!#REF!</definedName>
    <definedName name="u.marip90">[2]Material!#REF!</definedName>
    <definedName name="u.mont11020">[2]Material!#REF!</definedName>
    <definedName name="u.mont11025">[2]Material!#REF!</definedName>
    <definedName name="u.mont11032">[2]Material!#REF!</definedName>
    <definedName name="u.mont14020">[2]Material!#REF!</definedName>
    <definedName name="u.mont14025">[2]Material!#REF!</definedName>
    <definedName name="u.mont14032">[2]Material!#REF!</definedName>
    <definedName name="u.mont16020">[2]Material!#REF!</definedName>
    <definedName name="u.mont16025">[2]Material!#REF!</definedName>
    <definedName name="u.mont16032">[2]Material!#REF!</definedName>
    <definedName name="u.mont7520">[2]Material!#REF!</definedName>
    <definedName name="u.mont7525">[2]Material!#REF!</definedName>
    <definedName name="u.mont7532">[2]Material!#REF!</definedName>
    <definedName name="u.montma20">[2]Material!#REF!</definedName>
    <definedName name="u.montma25">[2]Material!#REF!</definedName>
    <definedName name="u.montma32">[2]Material!#REF!</definedName>
    <definedName name="u.ofic">[2]Material!#REF!</definedName>
    <definedName name="u.pead20">[2]Material!#REF!</definedName>
    <definedName name="u.pead25">[2]Material!#REF!</definedName>
    <definedName name="u.pead32">[2]Material!#REF!</definedName>
    <definedName name="u.peantonica">[2]Material!#REF!</definedName>
    <definedName name="u.piedra">#REF!</definedName>
    <definedName name="u.pvc110C">[2]Material!#REF!</definedName>
    <definedName name="u.pvc110Cacc">[2]Material!#REF!</definedName>
    <definedName name="u.pvc140">[2]Material!#REF!</definedName>
    <definedName name="u.rack20">[2]Material!#REF!</definedName>
    <definedName name="u.rack25">[2]Material!#REF!</definedName>
    <definedName name="u.rack32">[2]Material!#REF!</definedName>
    <definedName name="u.ret13">[2]Material!#REF!</definedName>
    <definedName name="u.ret19">[2]Material!#REF!</definedName>
    <definedName name="u.ret25">[2]Material!#REF!</definedName>
    <definedName name="u.ripio">#REF!</definedName>
    <definedName name="u.ripiocar">#REF!</definedName>
    <definedName name="u.ripiohor">#REF!</definedName>
    <definedName name="u.soporte">[2]Material!#REF!</definedName>
    <definedName name="u.ta75">[2]Material!#REF!</definedName>
    <definedName name="u.tap20">[2]Material!#REF!</definedName>
    <definedName name="u.tap25">[2]Material!#REF!</definedName>
    <definedName name="u.tap32">[2]Material!#REF!</definedName>
    <definedName name="u.tapaacc">[2]Material!#REF!</definedName>
    <definedName name="u.tapabrliv">[2]Material!#REF!</definedName>
    <definedName name="u.tapabrpes">[2]Material!#REF!</definedName>
    <definedName name="u.tapgi75">[2]Material!#REF!</definedName>
    <definedName name="u.te16075">[2]Material!#REF!</definedName>
    <definedName name="u.te17575">[2]Material!#REF!</definedName>
    <definedName name="u.te2520">[2]Material!#REF!</definedName>
    <definedName name="u.te2525">[2]Material!#REF!</definedName>
    <definedName name="u.te75">[2]Material!#REF!</definedName>
    <definedName name="u.tran8">[2]Material!#REF!</definedName>
    <definedName name="u.trapvcac75">[2]Material!#REF!</definedName>
    <definedName name="u.triturado">#REF!</definedName>
    <definedName name="u.undo20">[2]Material!#REF!</definedName>
    <definedName name="u.undo25">[2]Material!#REF!</definedName>
    <definedName name="u.undo32">[2]Material!#REF!</definedName>
    <definedName name="u.vaire">[2]Material!#REF!</definedName>
    <definedName name="u.vaireacc">[2]Material!#REF!</definedName>
    <definedName name="u.vairecam">[2]Material!#REF!</definedName>
    <definedName name="u.valvaut100">[2]Material!#REF!</definedName>
    <definedName name="u.valvaut150">[2]Material!#REF!</definedName>
    <definedName name="u.VE110">[2]Material!#REF!</definedName>
    <definedName name="u.VE140">[2]Material!#REF!</definedName>
    <definedName name="u.VE225">[2]Material!#REF!</definedName>
    <definedName name="u.VE75">[2]Material!#REF!</definedName>
    <definedName name="u.ves300">[2]Material!#REF!</definedName>
    <definedName name="undo20">[2]Material!#REF!</definedName>
    <definedName name="undo25">[2]Material!#REF!</definedName>
    <definedName name="undo32">[2]Material!#REF!</definedName>
    <definedName name="V.AP_12">'[6]Equipo vial'!#REF!</definedName>
    <definedName name="V.AP_13">'[6]Equipo vial'!#REF!</definedName>
    <definedName name="V.AP_15">'[6]Equipo vial'!#REF!</definedName>
    <definedName name="V.AP_19">'[6]Equipo vial'!#REF!</definedName>
    <definedName name="V.AP_21">'[6]Equipo vial'!#REF!</definedName>
    <definedName name="V.AP_26">'[6]Equipo vial'!#REF!</definedName>
    <definedName name="V.ba">'[3]Equipo vial'!#REF!</definedName>
    <definedName name="V.BA_01">'[6]Equipo vial'!#REF!</definedName>
    <definedName name="V.BH_01">'[6]Equipo vial'!#REF!</definedName>
    <definedName name="V.BH_02">'[6]Equipo vial'!#REF!</definedName>
    <definedName name="V.BH_03">'[6]Equipo vial'!#REF!</definedName>
    <definedName name="V.bi">'[3]Equipo vial'!#REF!</definedName>
    <definedName name="V.CA_27">'[3]Equipo vial'!#REF!</definedName>
    <definedName name="V.caliente">'[3]Equipo vial'!#REF!</definedName>
    <definedName name="V.CB_01">'[6]Equipo vial'!#REF!</definedName>
    <definedName name="V.CBOB">'[3]Equipo vial'!#REF!</definedName>
    <definedName name="V.cil">'[3]Equipo vial'!#REF!</definedName>
    <definedName name="V.CP_08">'[6]Equipo vial'!#REF!</definedName>
    <definedName name="V.CP_09">'[6]Equipo vial'!#REF!</definedName>
    <definedName name="V.CP_10">'[6]Equipo vial'!#REF!</definedName>
    <definedName name="V.CP_13">'[6]Equipo vial'!#REF!</definedName>
    <definedName name="V.CR_06">'[6]Equipo vial'!#REF!</definedName>
    <definedName name="V.CR_16">'[6]Equipo vial'!#REF!</definedName>
    <definedName name="V.CR_17">'[6]Equipo vial'!#REF!</definedName>
    <definedName name="V.CR_18">'[6]Equipo vial'!#REF!</definedName>
    <definedName name="V.CT_03">'[6]Equipo vial'!#REF!</definedName>
    <definedName name="V.CT_07">'[6]Equipo vial'!#REF!</definedName>
    <definedName name="V.ES_01">'[6]Equipo vial'!#REF!</definedName>
    <definedName name="V.frio">'[3]Equipo vial'!#REF!</definedName>
    <definedName name="V.FRS_01">'[6]Equipo vial'!#REF!</definedName>
    <definedName name="V.GE_12">'[6]Equipo vial'!#REF!</definedName>
    <definedName name="V.GE_17">'[6]Equipo vial'!#REF!</definedName>
    <definedName name="V.GI_01">'[6]Equipo vial'!#REF!</definedName>
    <definedName name="V.GI_02">'[6]Equipo vial'!#REF!</definedName>
    <definedName name="V.GI_03">'[6]Equipo vial'!#REF!</definedName>
    <definedName name="V.GI_04">'[6]Equipo vial'!#REF!</definedName>
    <definedName name="V.GR_04">'[6]Equipo vial'!#REF!</definedName>
    <definedName name="V.gui">'[3]Equipo vial'!#REF!</definedName>
    <definedName name="V.HI_01">'[3]Equipo vial'!#REF!</definedName>
    <definedName name="V.hoy">'[3]Equipo vial'!#REF!</definedName>
    <definedName name="V.mar">'[3]Equipo vial'!#REF!</definedName>
    <definedName name="V.MEN">'[3]Equipo vial'!#REF!</definedName>
    <definedName name="V.MENEL">'[3]Equipo vial'!#REF!</definedName>
    <definedName name="V.MH_07">'[6]Equipo vial'!#REF!</definedName>
    <definedName name="V.MH_08">'[6]Equipo vial'!#REF!</definedName>
    <definedName name="V.MH_09">'[6]Equipo vial'!#REF!</definedName>
    <definedName name="V.MH_10">'[6]Equipo vial'!#REF!</definedName>
    <definedName name="V.MH_11">'[6]Equipo vial'!#REF!</definedName>
    <definedName name="V.MH_12">'[6]Equipo vial'!#REF!</definedName>
    <definedName name="V.MH_13">'[6]Equipo vial'!#REF!</definedName>
    <definedName name="V.MH_14">'[6]Equipo vial'!#REF!</definedName>
    <definedName name="V.MH_15">'[6]Equipo vial'!#REF!</definedName>
    <definedName name="V.MH_16">'[6]Equipo vial'!#REF!</definedName>
    <definedName name="V.MH_17">'[6]Equipo vial'!#REF!</definedName>
    <definedName name="V.MH_18">'[6]Equipo vial'!#REF!</definedName>
    <definedName name="V.MH_20">'[6]Equipo vial'!#REF!</definedName>
    <definedName name="V.MH_21">'[6]Equipo vial'!#REF!</definedName>
    <definedName name="V.MN_02">'[6]Equipo vial'!#REF!</definedName>
    <definedName name="V.MN_03">'[6]Equipo vial'!#REF!</definedName>
    <definedName name="V.MN_07">'[6]Equipo vial'!#REF!</definedName>
    <definedName name="V.MN_11">'[6]Equipo vial'!#REF!</definedName>
    <definedName name="V.MN_12">'[6]Equipo vial'!#REF!</definedName>
    <definedName name="V.MN_13">'[6]Equipo vial'!#REF!</definedName>
    <definedName name="V.MN_15">'[6]Equipo vial'!#REF!</definedName>
    <definedName name="V.MN_17">'[6]Equipo vial'!#REF!</definedName>
    <definedName name="V.mol">'[3]Equipo vial'!#REF!</definedName>
    <definedName name="V.MR_04">'[6]Equipo vial'!#REF!</definedName>
    <definedName name="V.MR_05">'[6]Equipo vial'!#REF!</definedName>
    <definedName name="V.MR_06">'[6]Equipo vial'!#REF!</definedName>
    <definedName name="V.MR_07">'[6]Equipo vial'!#REF!</definedName>
    <definedName name="V.MR_08">'[6]Equipo vial'!#REF!</definedName>
    <definedName name="V.MR_09">'[6]Equipo vial'!#REF!</definedName>
    <definedName name="V.MR_10">'[6]Equipo vial'!#REF!</definedName>
    <definedName name="V.MRH_01">'[6]Equipo vial'!#REF!</definedName>
    <definedName name="V.MRH_03">'[6]Equipo vial'!#REF!</definedName>
    <definedName name="V.MRN_01">'[6]Equipo vial'!#REF!</definedName>
    <definedName name="V.MS_01">'[6]Equipo vial'!#REF!</definedName>
    <definedName name="V.MS_02">'[6]Equipo vial'!#REF!</definedName>
    <definedName name="V.MS_03">'[6]Equipo vial'!#REF!</definedName>
    <definedName name="V.MS_04">'[6]Equipo vial'!#REF!</definedName>
    <definedName name="V.MS_05">'[6]Equipo vial'!#REF!</definedName>
    <definedName name="V.MS_06">'[6]Equipo vial'!#REF!</definedName>
    <definedName name="V.MS_07">'[6]Equipo vial'!#REF!</definedName>
    <definedName name="V.MS_08">'[6]Equipo vial'!#REF!</definedName>
    <definedName name="V.PC_15">'[6]Equipo vial'!#REF!</definedName>
    <definedName name="V.PC_17">'[6]Equipo vial'!#REF!</definedName>
    <definedName name="V.PC_18">'[6]Equipo vial'!#REF!</definedName>
    <definedName name="V.PC_19">'[6]Equipo vial'!#REF!</definedName>
    <definedName name="V.PC_23">'[6]Equipo vial'!#REF!</definedName>
    <definedName name="V.PL_05">'[6]Equipo vial'!#REF!</definedName>
    <definedName name="V.PL_06">'[6]Equipo vial'!#REF!</definedName>
    <definedName name="V.PL_07">'[6]Equipo vial'!#REF!</definedName>
    <definedName name="V.PL_08">'[6]Equipo vial'!#REF!</definedName>
    <definedName name="V.rcau">'[3]Equipo vial'!#REF!</definedName>
    <definedName name="V.RE_08">'[6]Equipo vial'!#REF!</definedName>
    <definedName name="V.RE_09">'[6]Equipo vial'!#REF!</definedName>
    <definedName name="V.RE_10">'[6]Equipo vial'!#REF!</definedName>
    <definedName name="V.RE_12">'[6]Equipo vial'!#REF!</definedName>
    <definedName name="V.RE_14">'[6]Equipo vial'!#REF!</definedName>
    <definedName name="V.RE_15">'[6]Equipo vial'!#REF!</definedName>
    <definedName name="V.RE_16">'[6]Equipo vial'!#REF!</definedName>
    <definedName name="V.RE_17">'[6]Equipo vial'!#REF!</definedName>
    <definedName name="V.RE_18">'[6]Equipo vial'!#REF!</definedName>
    <definedName name="V.RE_19">'[6]Equipo vial'!#REF!</definedName>
    <definedName name="V.RE_21">'[6]Equipo vial'!#REF!</definedName>
    <definedName name="V.RE_22">'[6]Equipo vial'!#REF!</definedName>
    <definedName name="V.RE_24">'[6]Equipo vial'!#REF!</definedName>
    <definedName name="V.RE_26">'[6]Equipo vial'!#REF!</definedName>
    <definedName name="V.RE_31">'[6]Equipo vial'!#REF!</definedName>
    <definedName name="V.RE_32">'[6]Equipo vial'!#REF!</definedName>
    <definedName name="V.RN_06">'[6]Equipo vial'!#REF!</definedName>
    <definedName name="V.RN_07">'[6]Equipo vial'!#REF!</definedName>
    <definedName name="V.RN_10">'[6]Equipo vial'!#REF!</definedName>
    <definedName name="V.RN_11">'[6]Equipo vial'!#REF!</definedName>
    <definedName name="V.TE_08">'[6]Equipo vial'!#REF!</definedName>
    <definedName name="V.TE_09">'[6]Equipo vial'!#REF!</definedName>
    <definedName name="V.TH">'[3]Equipo vial'!#REF!</definedName>
    <definedName name="V.tol">'[3]Equipo vial'!#REF!</definedName>
    <definedName name="V.TR_15">'[6]Equipo vial'!#REF!</definedName>
    <definedName name="V.TR_16">'[6]Equipo vial'!#REF!</definedName>
    <definedName name="V.TR_17">'[6]Equipo vial'!#REF!</definedName>
    <definedName name="V.TR_18">'[6]Equipo vial'!#REF!</definedName>
    <definedName name="V.TR_19">'[6]Equipo vial'!#REF!</definedName>
    <definedName name="V.TR_22">'[6]Equipo vial'!#REF!</definedName>
    <definedName name="V.TR_23">'[6]Equipo vial'!#REF!</definedName>
    <definedName name="V.TR_24">'[6]Equipo vial'!#REF!</definedName>
    <definedName name="V.TR_26">'[6]Equipo vial'!#REF!</definedName>
    <definedName name="V.TR_27">'[6]Equipo vial'!#REF!</definedName>
    <definedName name="V.TT_01">'[6]Equipo vial'!#REF!</definedName>
    <definedName name="V.TT_02">'[6]Equipo vial'!#REF!</definedName>
    <definedName name="V.TT_03">'[6]Equipo vial'!#REF!</definedName>
    <definedName name="V.TT_04">'[6]Equipo vial'!#REF!</definedName>
    <definedName name="V.TT_05">'[6]Equipo vial'!#REF!</definedName>
    <definedName name="V.TU_01">'[6]Equipo vial'!#REF!</definedName>
    <definedName name="V.vag">'[3]Equipo vial'!#REF!</definedName>
    <definedName name="V.VC_02">'[6]Equipo vial'!#REF!</definedName>
    <definedName name="V.VTA_01">'[6]Equipo vial'!#REF!</definedName>
    <definedName name="V.VTA_02">'[6]Equipo vial'!#REF!</definedName>
    <definedName name="V.ZJ_02">'[6]Equipo vial'!#REF!</definedName>
    <definedName name="V.ZJ_04">'[6]Equipo vial'!#REF!</definedName>
    <definedName name="V.ZJ_05">'[6]Equipo vial'!#REF!</definedName>
    <definedName name="VA">'[6]Equipo vial'!#REF!</definedName>
    <definedName name="vag">'[3]Equipo vial'!#REF!</definedName>
    <definedName name="vaire">[2]Material!#REF!</definedName>
    <definedName name="vaireacc">[2]Material!#REF!</definedName>
    <definedName name="vairecam">[2]Material!#REF!</definedName>
    <definedName name="Value1">[9]MER!$I$15</definedName>
    <definedName name="Value10">[9]MER!$I$24</definedName>
    <definedName name="Value11">[9]MER!$I$25</definedName>
    <definedName name="Value12">[9]MER!$I$26</definedName>
    <definedName name="Value13">[9]MER!$I$27</definedName>
    <definedName name="Value14">[9]MER!$I$28</definedName>
    <definedName name="Value15">[9]MER!$I$29</definedName>
    <definedName name="Value16">[9]MER!$I$30</definedName>
    <definedName name="Value17">[9]MER!$I$31</definedName>
    <definedName name="Value18">[9]MER!$I$32</definedName>
    <definedName name="Value19">[9]MER!$I$33</definedName>
    <definedName name="Value2">[9]MER!$I$16</definedName>
    <definedName name="Value20">[9]MER!$I$34</definedName>
    <definedName name="Value3">[9]MER!$I$17</definedName>
    <definedName name="Value4">[9]MER!$I$18</definedName>
    <definedName name="Value5">[9]MER!$I$19</definedName>
    <definedName name="Value6">[9]MER!$I$20</definedName>
    <definedName name="Value7">[9]MER!$I$21</definedName>
    <definedName name="Value8">[9]MER!$I$22</definedName>
    <definedName name="Value9">[9]MER!$I$23</definedName>
    <definedName name="valvaut100">[2]Material!#REF!</definedName>
    <definedName name="valvaut150">[2]Material!#REF!</definedName>
    <definedName name="VC_02">'[6]Equipo vial'!#REF!</definedName>
    <definedName name="vr.">'[3]Equipo vial'!#REF!</definedName>
    <definedName name="vr.AP_09">'[3]Equipo vial'!#REF!</definedName>
    <definedName name="vr.AP_10">'[3]Equipo vial'!#REF!</definedName>
    <definedName name="vr.AP_11">'[3]Equipo vial'!#REF!</definedName>
    <definedName name="vr.AP_12">'[3]Equipo vial'!#REF!</definedName>
    <definedName name="vr.AP_13">'[3]Equipo vial'!#REF!</definedName>
    <definedName name="vr.AP_14">'[3]Equipo vial'!#REF!</definedName>
    <definedName name="vr.AP_15">'[3]Equipo vial'!#REF!</definedName>
    <definedName name="vr.AP_16">'[3]Equipo vial'!#REF!</definedName>
    <definedName name="vr.AP_17">'[3]Equipo vial'!#REF!</definedName>
    <definedName name="vr.AP_18">'[3]Equipo vial'!#REF!</definedName>
    <definedName name="vr.AP_19">'[3]Equipo vial'!#REF!</definedName>
    <definedName name="vr.AP_20">'[3]Equipo vial'!#REF!</definedName>
    <definedName name="vr.AP_21">'[3]Equipo vial'!#REF!</definedName>
    <definedName name="vr.AP_22">'[3]Equipo vial'!#REF!</definedName>
    <definedName name="vr.AP_23">'[3]Equipo vial'!#REF!</definedName>
    <definedName name="vr.AP_24">'[3]Equipo vial'!#REF!</definedName>
    <definedName name="vr.AP_25">'[3]Equipo vial'!#REF!</definedName>
    <definedName name="vr.AP_26">'[3]Equipo vial'!#REF!</definedName>
    <definedName name="vr.AP_27">'[3]Equipo vial'!#REF!</definedName>
    <definedName name="vr.ba">'[3]Equipo vial'!#REF!</definedName>
    <definedName name="vr.BA_01">'[3]Equipo vial'!#REF!</definedName>
    <definedName name="vr.BA_12">'[3]Equipo vial'!#REF!</definedName>
    <definedName name="vr.BA_49">'[3]Equipo vial'!#REF!</definedName>
    <definedName name="vr.BH_01">'[3]Equipo vial'!#REF!</definedName>
    <definedName name="vr.BH_02">'[3]Equipo vial'!#REF!</definedName>
    <definedName name="vr.BH_03">'[3]Equipo vial'!#REF!</definedName>
    <definedName name="vr.bi">'[3]Equipo vial'!#REF!</definedName>
    <definedName name="vr.BS_03">'[3]Equipo vial'!#REF!</definedName>
    <definedName name="vr.CA_22">'[3]Equipo vial'!#REF!</definedName>
    <definedName name="vr.CA_24">'[3]Equipo vial'!#REF!</definedName>
    <definedName name="vr.CA_25">'[3]Equipo vial'!#REF!</definedName>
    <definedName name="vr.CA_26">'[3]Equipo vial'!#REF!</definedName>
    <definedName name="vr.CA_27">'[3]Equipo vial'!#REF!</definedName>
    <definedName name="vr.caliente">'[3]Equipo vial'!#REF!</definedName>
    <definedName name="vr.CB_01">'[3]Equipo vial'!#REF!</definedName>
    <definedName name="vr.CBOB">'[3]Equipo vial'!#REF!</definedName>
    <definedName name="vr.cil">'[3]Equipo vial'!#REF!</definedName>
    <definedName name="vr.CJ_02">'[3]Equipo vial'!#REF!</definedName>
    <definedName name="vr.CP_05">'[3]Equipo vial'!#REF!</definedName>
    <definedName name="vr.CP_06">'[3]Equipo vial'!#REF!</definedName>
    <definedName name="vr.CP_08">'[3]Equipo vial'!#REF!</definedName>
    <definedName name="vr.CP_09">'[3]Equipo vial'!#REF!</definedName>
    <definedName name="vr.CP_10">'[3]Equipo vial'!#REF!</definedName>
    <definedName name="vr.CP_11">'[3]Equipo vial'!#REF!</definedName>
    <definedName name="vr.CP_12">'[3]Equipo vial'!#REF!</definedName>
    <definedName name="vr.CP_13">'[3]Equipo vial'!#REF!</definedName>
    <definedName name="vr.CR_06">'[3]Equipo vial'!#REF!</definedName>
    <definedName name="vr.CR_16">'[3]Equipo vial'!#REF!</definedName>
    <definedName name="vr.CR_17">'[3]Equipo vial'!#REF!</definedName>
    <definedName name="vr.CR_18">'[3]Equipo vial'!#REF!</definedName>
    <definedName name="vr.CR_19">'[3]Equipo vial'!#REF!</definedName>
    <definedName name="vr.CR_23">'[3]Equipo vial'!#REF!</definedName>
    <definedName name="vr.CR_28">'[3]Equipo vial'!#REF!</definedName>
    <definedName name="vr.CT_01">'[3]Equipo vial'!#REF!</definedName>
    <definedName name="vr.CT_03">'[3]Equipo vial'!#REF!</definedName>
    <definedName name="vr.CT_07">'[3]Equipo vial'!#REF!</definedName>
    <definedName name="vr.ES_01">'[3]Equipo vial'!#REF!</definedName>
    <definedName name="vr.frio">'[3]Equipo vial'!#REF!</definedName>
    <definedName name="vr.FRS_01">'[3]Equipo vial'!#REF!</definedName>
    <definedName name="vr.FRS_02">'[3]Equipo vial'!#REF!</definedName>
    <definedName name="vr.FRS_03">'[3]Equipo vial'!#REF!</definedName>
    <definedName name="vr.FRS_04">'[3]Equipo vial'!#REF!</definedName>
    <definedName name="vr.GE_04">'[3]Equipo vial'!#REF!</definedName>
    <definedName name="vr.GE_05">'[3]Equipo vial'!#REF!</definedName>
    <definedName name="vr.GE_06">'[3]Equipo vial'!#REF!</definedName>
    <definedName name="vr.GE_09">'[3]Equipo vial'!#REF!</definedName>
    <definedName name="vr.GE_11">'[3]Equipo vial'!#REF!</definedName>
    <definedName name="vr.GE_12">'[3]Equipo vial'!#REF!</definedName>
    <definedName name="vr.GE_13">'[3]Equipo vial'!#REF!</definedName>
    <definedName name="vr.GE_16">'[3]Equipo vial'!#REF!</definedName>
    <definedName name="vr.GE_17">'[3]Equipo vial'!#REF!</definedName>
    <definedName name="vr.GE_18">'[3]Equipo vial'!#REF!</definedName>
    <definedName name="vr.GE_19">'[3]Equipo vial'!#REF!</definedName>
    <definedName name="vr.GI_01">'[3]Equipo vial'!#REF!</definedName>
    <definedName name="vr.GI_02">'[3]Equipo vial'!#REF!</definedName>
    <definedName name="vr.GI_03">'[3]Equipo vial'!#REF!</definedName>
    <definedName name="vr.GI_04">'[3]Equipo vial'!#REF!</definedName>
    <definedName name="vr.GI_05">'[3]Equipo vial'!#REF!</definedName>
    <definedName name="vr.GR_03">'[3]Equipo vial'!#REF!</definedName>
    <definedName name="vr.GR_04">'[3]Equipo vial'!#REF!</definedName>
    <definedName name="vr.GR_05">'[3]Equipo vial'!#REF!</definedName>
    <definedName name="vr.gui">'[3]Equipo vial'!#REF!</definedName>
    <definedName name="vr.HI_01">'[3]Equipo vial'!#REF!</definedName>
    <definedName name="vr.HO_01">'[3]Equipo vial'!#REF!</definedName>
    <definedName name="vr.hoy">'[3]Equipo vial'!#REF!</definedName>
    <definedName name="vr.mar">'[3]Equipo vial'!#REF!</definedName>
    <definedName name="vr.MEN">'[3]Equipo vial'!#REF!</definedName>
    <definedName name="vr.MENEL">'[3]Equipo vial'!#REF!</definedName>
    <definedName name="vr.MH_07">'[3]Equipo vial'!#REF!</definedName>
    <definedName name="vr.MH_08">'[3]Equipo vial'!#REF!</definedName>
    <definedName name="vr.MH_09">'[3]Equipo vial'!#REF!</definedName>
    <definedName name="vr.MH_10">'[3]Equipo vial'!#REF!</definedName>
    <definedName name="vr.MH_11">'[3]Equipo vial'!#REF!</definedName>
    <definedName name="vr.MH_12">'[3]Equipo vial'!#REF!</definedName>
    <definedName name="vr.MH_13">'[3]Equipo vial'!#REF!</definedName>
    <definedName name="vr.MH_14">'[3]Equipo vial'!#REF!</definedName>
    <definedName name="vr.MH_15">'[3]Equipo vial'!#REF!</definedName>
    <definedName name="vr.MH_16">'[3]Equipo vial'!#REF!</definedName>
    <definedName name="vr.MH_17">'[3]Equipo vial'!#REF!</definedName>
    <definedName name="vr.MH_18">'[3]Equipo vial'!#REF!</definedName>
    <definedName name="vr.MH_19">'[3]Equipo vial'!#REF!</definedName>
    <definedName name="vr.MH_20">'[3]Equipo vial'!#REF!</definedName>
    <definedName name="vr.MH_21">'[3]Equipo vial'!#REF!</definedName>
    <definedName name="vr.MN_02">'[3]Equipo vial'!#REF!</definedName>
    <definedName name="vr.MN_03">'[3]Equipo vial'!#REF!</definedName>
    <definedName name="vr.MN_07">'[3]Equipo vial'!#REF!</definedName>
    <definedName name="vr.MN_10">'[3]Equipo vial'!#REF!</definedName>
    <definedName name="vr.MN_11">'[3]Equipo vial'!#REF!</definedName>
    <definedName name="vr.MN_12">'[3]Equipo vial'!#REF!</definedName>
    <definedName name="vr.MN_13">'[3]Equipo vial'!#REF!</definedName>
    <definedName name="vr.MN_14">'[3]Equipo vial'!#REF!</definedName>
    <definedName name="vr.MN_15">'[3]Equipo vial'!#REF!</definedName>
    <definedName name="vr.MN_16">'[3]Equipo vial'!#REF!</definedName>
    <definedName name="vr.MN_17">'[3]Equipo vial'!#REF!</definedName>
    <definedName name="vr.mol">'[3]Equipo vial'!#REF!</definedName>
    <definedName name="vr.MR_03">'[3]Equipo vial'!#REF!</definedName>
    <definedName name="vr.MR_04">'[3]Equipo vial'!#REF!</definedName>
    <definedName name="vr.MR_05">'[3]Equipo vial'!#REF!</definedName>
    <definedName name="vr.MR_06">'[3]Equipo vial'!#REF!</definedName>
    <definedName name="vr.MR_07">'[3]Equipo vial'!#REF!</definedName>
    <definedName name="vr.MR_08">'[3]Equipo vial'!#REF!</definedName>
    <definedName name="vr.MR_09">'[3]Equipo vial'!#REF!</definedName>
    <definedName name="vr.MR_10">'[3]Equipo vial'!#REF!</definedName>
    <definedName name="vr.MRH_01">'[3]Equipo vial'!#REF!</definedName>
    <definedName name="vr.MRH_03">'[3]Equipo vial'!#REF!</definedName>
    <definedName name="vr.MRN_01">'[3]Equipo vial'!#REF!</definedName>
    <definedName name="vr.MRN_02">'[3]Equipo vial'!#REF!</definedName>
    <definedName name="vr.MS_01">'[3]Equipo vial'!#REF!</definedName>
    <definedName name="vr.MS_02">'[3]Equipo vial'!#REF!</definedName>
    <definedName name="vr.MS_03">'[3]Equipo vial'!#REF!</definedName>
    <definedName name="vr.MS_04">'[3]Equipo vial'!#REF!</definedName>
    <definedName name="vr.MS_05">'[3]Equipo vial'!#REF!</definedName>
    <definedName name="vr.MS_06">'[3]Equipo vial'!#REF!</definedName>
    <definedName name="vr.MS_07">'[3]Equipo vial'!#REF!</definedName>
    <definedName name="vr.MS_08">'[3]Equipo vial'!#REF!</definedName>
    <definedName name="vr.MS_09">'[3]Equipo vial'!#REF!</definedName>
    <definedName name="vr.PA_01">'[3]Equipo vial'!#REF!</definedName>
    <definedName name="vr.PC.1">#REF!</definedName>
    <definedName name="vr.PC.2">#REF!</definedName>
    <definedName name="vr.PC.3">#REF!</definedName>
    <definedName name="vr.PC.4">#REF!</definedName>
    <definedName name="vr.PC.5">#REF!</definedName>
    <definedName name="vr.PC_14">'[3]Equipo vial'!#REF!</definedName>
    <definedName name="vr.PC_15">'[3]Equipo vial'!#REF!</definedName>
    <definedName name="vr.PC_16">'[3]Equipo vial'!#REF!</definedName>
    <definedName name="vr.PC_17">'[3]Equipo vial'!#REF!</definedName>
    <definedName name="vr.PC_18">'[3]Equipo vial'!#REF!</definedName>
    <definedName name="vr.PC_19">'[3]Equipo vial'!#REF!</definedName>
    <definedName name="vr.PC_20">'[3]Equipo vial'!#REF!</definedName>
    <definedName name="vr.PC_22">'[3]Equipo vial'!#REF!</definedName>
    <definedName name="vr.PC_23">'[3]Equipo vial'!#REF!</definedName>
    <definedName name="vr.PL_05">'[3]Equipo vial'!#REF!</definedName>
    <definedName name="vr.PL_06">'[3]Equipo vial'!#REF!</definedName>
    <definedName name="vr.PL_07">'[3]Equipo vial'!#REF!</definedName>
    <definedName name="vr.PL_08">'[3]Equipo vial'!#REF!</definedName>
    <definedName name="vr.PL_09">'[3]Equipo vial'!#REF!</definedName>
    <definedName name="vr.PL_11">'[3]Equipo vial'!#REF!</definedName>
    <definedName name="vr.PLX_02">'[3]Equipo vial'!#REF!</definedName>
    <definedName name="vr.rcau">'[3]Equipo vial'!#REF!</definedName>
    <definedName name="vr.RD_01">'[3]Equipo vial'!#REF!</definedName>
    <definedName name="vr.RE_08">'[3]Equipo vial'!#REF!</definedName>
    <definedName name="vr.RE_09">'[3]Equipo vial'!#REF!</definedName>
    <definedName name="vr.RE_10">'[3]Equipo vial'!#REF!</definedName>
    <definedName name="vr.RE_12">'[3]Equipo vial'!#REF!</definedName>
    <definedName name="vr.RE_13">'[3]Equipo vial'!#REF!</definedName>
    <definedName name="vr.RE_14">'[3]Equipo vial'!#REF!</definedName>
    <definedName name="vr.RE_15">'[3]Equipo vial'!#REF!</definedName>
    <definedName name="vr.RE_16">'[3]Equipo vial'!#REF!</definedName>
    <definedName name="vr.RE_17">'[3]Equipo vial'!#REF!</definedName>
    <definedName name="vr.RE_18">'[3]Equipo vial'!#REF!</definedName>
    <definedName name="vr.RE_19">'[3]Equipo vial'!#REF!</definedName>
    <definedName name="vr.RE_20">'[3]Equipo vial'!#REF!</definedName>
    <definedName name="vr.RE_21">'[3]Equipo vial'!#REF!</definedName>
    <definedName name="vr.RE_22">'[3]Equipo vial'!#REF!</definedName>
    <definedName name="vr.RE_24">'[3]Equipo vial'!#REF!</definedName>
    <definedName name="vr.RE_26">'[3]Equipo vial'!#REF!</definedName>
    <definedName name="vr.RE_27">'[3]Equipo vial'!#REF!</definedName>
    <definedName name="vr.RE_29">'[3]Equipo vial'!#REF!</definedName>
    <definedName name="vr.RE_31">'[3]Equipo vial'!#REF!</definedName>
    <definedName name="vr.RE_32">'[3]Equipo vial'!#REF!</definedName>
    <definedName name="vr.RN_06">'[3]Equipo vial'!#REF!</definedName>
    <definedName name="vr.RN_07">'[3]Equipo vial'!#REF!</definedName>
    <definedName name="vr.RN_08">'[3]Equipo vial'!#REF!</definedName>
    <definedName name="vr.RN_09">'[3]Equipo vial'!#REF!</definedName>
    <definedName name="vr.RN_10">'[3]Equipo vial'!#REF!</definedName>
    <definedName name="vr.RN_11">'[3]Equipo vial'!#REF!</definedName>
    <definedName name="vr.RN_12">'[3]Equipo vial'!#REF!</definedName>
    <definedName name="vr.RPF_01">'[3]Equipo vial'!#REF!</definedName>
    <definedName name="vr.RV_02">'[3]Equipo vial'!#REF!</definedName>
    <definedName name="vr.SJ_01">'[3]Equipo vial'!#REF!</definedName>
    <definedName name="vr.TE_06">'[3]Equipo vial'!#REF!</definedName>
    <definedName name="vr.TE_07">'[3]Equipo vial'!#REF!</definedName>
    <definedName name="vr.TE_08">'[3]Equipo vial'!#REF!</definedName>
    <definedName name="vr.TE_09">'[3]Equipo vial'!#REF!</definedName>
    <definedName name="vr.TE_10">'[3]Equipo vial'!#REF!</definedName>
    <definedName name="vr.TH">'[3]Equipo vial'!#REF!</definedName>
    <definedName name="vr.tol">'[3]Equipo vial'!#REF!</definedName>
    <definedName name="vr.TP_05">'[3]Equipo vial'!#REF!</definedName>
    <definedName name="vr.TP_06">'[3]Equipo vial'!#REF!</definedName>
    <definedName name="vr.TR_14">'[3]Equipo vial'!#REF!</definedName>
    <definedName name="vr.TR_15">'[3]Equipo vial'!#REF!</definedName>
    <definedName name="vr.TR_16">'[3]Equipo vial'!#REF!</definedName>
    <definedName name="vr.TR_17">'[3]Equipo vial'!#REF!</definedName>
    <definedName name="vr.TR_18">'[3]Equipo vial'!#REF!</definedName>
    <definedName name="vr.TR_19">'[3]Equipo vial'!#REF!</definedName>
    <definedName name="vr.TR_22">'[3]Equipo vial'!#REF!</definedName>
    <definedName name="vr.TR_23">'[3]Equipo vial'!#REF!</definedName>
    <definedName name="vr.TR_24">'[3]Equipo vial'!#REF!</definedName>
    <definedName name="vr.TR_25">'[3]Equipo vial'!#REF!</definedName>
    <definedName name="vr.TR_26">'[3]Equipo vial'!#REF!</definedName>
    <definedName name="vr.TR_27">'[3]Equipo vial'!#REF!</definedName>
    <definedName name="vr.TR_28">'[3]Equipo vial'!#REF!</definedName>
    <definedName name="vr.TR_29">'[3]Equipo vial'!#REF!</definedName>
    <definedName name="vr.TT_01">'[3]Equipo vial'!#REF!</definedName>
    <definedName name="vr.TT_02">'[3]Equipo vial'!#REF!</definedName>
    <definedName name="vr.TT_03">'[3]Equipo vial'!#REF!</definedName>
    <definedName name="vr.TT_04">'[3]Equipo vial'!#REF!</definedName>
    <definedName name="vr.TT_05">'[3]Equipo vial'!#REF!</definedName>
    <definedName name="vr.TU_01">'[3]Equipo vial'!#REF!</definedName>
    <definedName name="vr.UM_129">'[3]Equipo vial'!#REF!</definedName>
    <definedName name="vr.vag">'[3]Equipo vial'!#REF!</definedName>
    <definedName name="vr.VB">#REF!</definedName>
    <definedName name="vr.VC_02">'[3]Equipo vial'!#REF!</definedName>
    <definedName name="vr.VC_09">'[3]Equipo vial'!#REF!</definedName>
    <definedName name="vr.VI_08">'[3]Equipo vial'!#REF!</definedName>
    <definedName name="vr.VTA_01">'[3]Equipo vial'!#REF!</definedName>
    <definedName name="vr.VTA_02">'[3]Equipo vial'!#REF!</definedName>
    <definedName name="vr.ZJ_02">'[3]Equipo vial'!#REF!</definedName>
    <definedName name="vr.ZJ_04">'[3]Equipo vial'!#REF!</definedName>
    <definedName name="vr.ZJ_05">'[3]Equipo vial'!#REF!</definedName>
    <definedName name="VTA_01">'[6]Equipo vial'!#REF!</definedName>
    <definedName name="VTA_02">'[6]Equipo vial'!#REF!</definedName>
    <definedName name="ZJ_02">'[6]Equipo vial'!#REF!</definedName>
    <definedName name="ZJ_04">'[6]Equipo vial'!#REF!</definedName>
    <definedName name="ZJ_05">'[6]Equipo vial'!#REF!</definedName>
    <definedName name="zzz">[13]RRF!#REF!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7" i="2" l="1"/>
  <c r="CE7" i="2"/>
  <c r="CD8" i="2"/>
  <c r="CE8" i="2"/>
  <c r="CD9" i="2"/>
  <c r="CE9" i="2"/>
  <c r="CD10" i="2"/>
  <c r="CE10" i="2"/>
  <c r="CD11" i="2"/>
  <c r="CE11" i="2"/>
  <c r="CD12" i="2"/>
  <c r="CE12" i="2"/>
  <c r="CD13" i="2"/>
  <c r="CE13" i="2"/>
  <c r="CD14" i="2"/>
  <c r="CE14" i="2"/>
  <c r="CD15" i="2"/>
  <c r="CE15" i="2"/>
  <c r="CD16" i="2"/>
  <c r="CE16" i="2"/>
  <c r="CD17" i="2"/>
  <c r="CE17" i="2"/>
  <c r="CD18" i="2"/>
  <c r="CE18" i="2"/>
  <c r="CD19" i="2"/>
  <c r="CE19" i="2"/>
  <c r="CD20" i="2"/>
  <c r="CE20" i="2"/>
  <c r="CD21" i="2"/>
  <c r="CE21" i="2"/>
  <c r="CD22" i="2"/>
  <c r="CE22" i="2"/>
  <c r="CD23" i="2"/>
  <c r="CE23" i="2"/>
  <c r="CD24" i="2"/>
  <c r="CE24" i="2"/>
  <c r="CD25" i="2"/>
  <c r="CE25" i="2"/>
  <c r="CD26" i="2"/>
  <c r="CE26" i="2"/>
  <c r="CD27" i="2"/>
  <c r="CE27" i="2"/>
  <c r="CD28" i="2"/>
  <c r="CE28" i="2"/>
  <c r="CD29" i="2"/>
  <c r="CE29" i="2"/>
  <c r="CD30" i="2"/>
  <c r="CE30" i="2"/>
  <c r="CD31" i="2"/>
  <c r="CE31" i="2"/>
  <c r="CD32" i="2"/>
  <c r="CE32" i="2"/>
  <c r="CD33" i="2"/>
  <c r="CE33" i="2"/>
  <c r="CD34" i="2"/>
  <c r="CE34" i="2"/>
  <c r="CD35" i="2"/>
  <c r="CE35" i="2"/>
  <c r="CD36" i="2"/>
  <c r="CE36" i="2"/>
  <c r="CD37" i="2"/>
  <c r="CE37" i="2"/>
  <c r="CD38" i="2"/>
  <c r="CE38" i="2"/>
  <c r="CD39" i="2"/>
  <c r="CE39" i="2"/>
  <c r="BP37" i="2"/>
  <c r="BP38" i="2"/>
  <c r="BP39" i="2"/>
  <c r="BP40" i="2"/>
  <c r="BP41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BQ19" i="2"/>
  <c r="BQ20" i="2"/>
  <c r="BQ21" i="2"/>
  <c r="BQ18" i="2"/>
  <c r="H26" i="2"/>
  <c r="BQ26" i="2"/>
  <c r="BQ23" i="2"/>
  <c r="H31" i="2"/>
  <c r="BQ31" i="2"/>
  <c r="BQ27" i="2"/>
  <c r="BQ22" i="2"/>
  <c r="H33" i="2"/>
  <c r="BQ33" i="2"/>
  <c r="H34" i="2"/>
  <c r="BQ34" i="2"/>
  <c r="H35" i="2"/>
  <c r="BQ35" i="2"/>
  <c r="H36" i="2"/>
  <c r="BQ36" i="2"/>
  <c r="BQ32" i="2"/>
  <c r="BQ37" i="2"/>
  <c r="BR19" i="2"/>
  <c r="BR20" i="2"/>
  <c r="BR21" i="2"/>
  <c r="BR18" i="2"/>
  <c r="BR26" i="2"/>
  <c r="BR23" i="2"/>
  <c r="BR31" i="2"/>
  <c r="BR27" i="2"/>
  <c r="BR22" i="2"/>
  <c r="BR33" i="2"/>
  <c r="BR34" i="2"/>
  <c r="BR35" i="2"/>
  <c r="BR36" i="2"/>
  <c r="BR32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BS36" i="2"/>
  <c r="BT36" i="2"/>
  <c r="BU36" i="2"/>
  <c r="BV36" i="2"/>
  <c r="BW36" i="2"/>
  <c r="BX36" i="2"/>
  <c r="BY36" i="2"/>
  <c r="BZ36" i="2"/>
  <c r="CA36" i="2"/>
  <c r="CB36" i="2"/>
  <c r="CC36" i="2"/>
  <c r="BS35" i="2"/>
  <c r="BT35" i="2"/>
  <c r="BU35" i="2"/>
  <c r="BV35" i="2"/>
  <c r="BW35" i="2"/>
  <c r="BX35" i="2"/>
  <c r="BY35" i="2"/>
  <c r="BZ35" i="2"/>
  <c r="CA35" i="2"/>
  <c r="CB35" i="2"/>
  <c r="CC35" i="2"/>
  <c r="BS33" i="2"/>
  <c r="BT33" i="2"/>
  <c r="BU33" i="2"/>
  <c r="BV33" i="2"/>
  <c r="BW33" i="2"/>
  <c r="BX33" i="2"/>
  <c r="BY33" i="2"/>
  <c r="BZ33" i="2"/>
  <c r="CA33" i="2"/>
  <c r="CB33" i="2"/>
  <c r="CC33" i="2"/>
  <c r="CC24" i="2"/>
  <c r="CC25" i="2"/>
  <c r="BS26" i="2"/>
  <c r="BT26" i="2"/>
  <c r="BU26" i="2"/>
  <c r="BV26" i="2"/>
  <c r="BW26" i="2"/>
  <c r="BX26" i="2"/>
  <c r="BY26" i="2"/>
  <c r="BZ26" i="2"/>
  <c r="CA26" i="2"/>
  <c r="CB26" i="2"/>
  <c r="CC26" i="2"/>
  <c r="CC29" i="2"/>
  <c r="BS34" i="2"/>
  <c r="BT34" i="2"/>
  <c r="BU34" i="2"/>
  <c r="BV34" i="2"/>
  <c r="BW34" i="2"/>
  <c r="BX34" i="2"/>
  <c r="BY34" i="2"/>
  <c r="BZ34" i="2"/>
  <c r="CA34" i="2"/>
  <c r="CB34" i="2"/>
  <c r="CC34" i="2"/>
  <c r="CC30" i="2"/>
  <c r="BS31" i="2"/>
  <c r="BT31" i="2"/>
  <c r="BU31" i="2"/>
  <c r="BV31" i="2"/>
  <c r="BW31" i="2"/>
  <c r="BX31" i="2"/>
  <c r="BY31" i="2"/>
  <c r="BZ31" i="2"/>
  <c r="CA31" i="2"/>
  <c r="CB31" i="2"/>
  <c r="CC31" i="2"/>
  <c r="BS19" i="2"/>
  <c r="BT19" i="2"/>
  <c r="BU19" i="2"/>
  <c r="BV19" i="2"/>
  <c r="BW19" i="2"/>
  <c r="BX19" i="2"/>
  <c r="BY19" i="2"/>
  <c r="BZ19" i="2"/>
  <c r="CA19" i="2"/>
  <c r="CB19" i="2"/>
  <c r="CC19" i="2"/>
  <c r="BS20" i="2"/>
  <c r="BT20" i="2"/>
  <c r="BU20" i="2"/>
  <c r="BV20" i="2"/>
  <c r="BW20" i="2"/>
  <c r="BX20" i="2"/>
  <c r="BY20" i="2"/>
  <c r="BZ20" i="2"/>
  <c r="CA20" i="2"/>
  <c r="CB20" i="2"/>
  <c r="CC20" i="2"/>
  <c r="BS21" i="2"/>
  <c r="BT21" i="2"/>
  <c r="BU21" i="2"/>
  <c r="BV21" i="2"/>
  <c r="BW21" i="2"/>
  <c r="BX21" i="2"/>
  <c r="BY21" i="2"/>
  <c r="BZ21" i="2"/>
  <c r="CA21" i="2"/>
  <c r="CB21" i="2"/>
  <c r="CC21" i="2"/>
  <c r="CC28" i="2"/>
  <c r="CC41" i="2"/>
  <c r="CB18" i="2"/>
  <c r="CB23" i="2"/>
  <c r="CB27" i="2"/>
  <c r="CB22" i="2"/>
  <c r="CB32" i="2"/>
  <c r="CB41" i="2"/>
  <c r="CA18" i="2"/>
  <c r="CA23" i="2"/>
  <c r="CA27" i="2"/>
  <c r="CA22" i="2"/>
  <c r="CA32" i="2"/>
  <c r="CA41" i="2"/>
  <c r="BZ18" i="2"/>
  <c r="BZ23" i="2"/>
  <c r="BZ27" i="2"/>
  <c r="BZ22" i="2"/>
  <c r="BZ32" i="2"/>
  <c r="BZ41" i="2"/>
  <c r="BY18" i="2"/>
  <c r="BY23" i="2"/>
  <c r="BY27" i="2"/>
  <c r="BY22" i="2"/>
  <c r="BY32" i="2"/>
  <c r="BY41" i="2"/>
  <c r="BX18" i="2"/>
  <c r="BX23" i="2"/>
  <c r="BX27" i="2"/>
  <c r="BX22" i="2"/>
  <c r="BX32" i="2"/>
  <c r="BX41" i="2"/>
  <c r="BW18" i="2"/>
  <c r="BW23" i="2"/>
  <c r="BW27" i="2"/>
  <c r="BW22" i="2"/>
  <c r="BW32" i="2"/>
  <c r="BW41" i="2"/>
  <c r="BV18" i="2"/>
  <c r="BV23" i="2"/>
  <c r="BV27" i="2"/>
  <c r="BV22" i="2"/>
  <c r="BV32" i="2"/>
  <c r="BV41" i="2"/>
  <c r="BU18" i="2"/>
  <c r="BU23" i="2"/>
  <c r="BU27" i="2"/>
  <c r="BU22" i="2"/>
  <c r="BU32" i="2"/>
  <c r="BU41" i="2"/>
  <c r="BT18" i="2"/>
  <c r="BT23" i="2"/>
  <c r="BT27" i="2"/>
  <c r="BT22" i="2"/>
  <c r="BT32" i="2"/>
  <c r="BT41" i="2"/>
  <c r="BS18" i="2"/>
  <c r="BS23" i="2"/>
  <c r="BS27" i="2"/>
  <c r="BS22" i="2"/>
  <c r="BS32" i="2"/>
  <c r="BS41" i="2"/>
  <c r="BR41" i="2"/>
  <c r="BQ41" i="2"/>
  <c r="BD9" i="2"/>
  <c r="BD10" i="2"/>
  <c r="BD11" i="2"/>
  <c r="BD8" i="2"/>
  <c r="BD14" i="2"/>
  <c r="BD15" i="2"/>
  <c r="BD16" i="2"/>
  <c r="BD13" i="2"/>
  <c r="BD19" i="2"/>
  <c r="BD20" i="2"/>
  <c r="BD21" i="2"/>
  <c r="BD18" i="2"/>
  <c r="BD7" i="2"/>
  <c r="H24" i="2"/>
  <c r="BD24" i="2"/>
  <c r="H25" i="2"/>
  <c r="BD25" i="2"/>
  <c r="BD23" i="2"/>
  <c r="BD31" i="2"/>
  <c r="BD27" i="2"/>
  <c r="BD22" i="2"/>
  <c r="BD33" i="2"/>
  <c r="BD34" i="2"/>
  <c r="BD35" i="2"/>
  <c r="BD36" i="2"/>
  <c r="BD32" i="2"/>
  <c r="BD37" i="2"/>
  <c r="BE9" i="2"/>
  <c r="BE10" i="2"/>
  <c r="BE11" i="2"/>
  <c r="BE8" i="2"/>
  <c r="BE14" i="2"/>
  <c r="BE15" i="2"/>
  <c r="BE16" i="2"/>
  <c r="BE13" i="2"/>
  <c r="BE19" i="2"/>
  <c r="BE20" i="2"/>
  <c r="BE21" i="2"/>
  <c r="BE18" i="2"/>
  <c r="BE7" i="2"/>
  <c r="BE24" i="2"/>
  <c r="BE25" i="2"/>
  <c r="BE23" i="2"/>
  <c r="BE31" i="2"/>
  <c r="BE27" i="2"/>
  <c r="BE22" i="2"/>
  <c r="BE33" i="2"/>
  <c r="BE34" i="2"/>
  <c r="BE35" i="2"/>
  <c r="BE36" i="2"/>
  <c r="BE32" i="2"/>
  <c r="BE37" i="2"/>
  <c r="BF9" i="2"/>
  <c r="BF10" i="2"/>
  <c r="BF11" i="2"/>
  <c r="BF8" i="2"/>
  <c r="BF14" i="2"/>
  <c r="BF15" i="2"/>
  <c r="BF16" i="2"/>
  <c r="BF13" i="2"/>
  <c r="BF19" i="2"/>
  <c r="BF20" i="2"/>
  <c r="BF21" i="2"/>
  <c r="BF18" i="2"/>
  <c r="BF7" i="2"/>
  <c r="BF24" i="2"/>
  <c r="BF25" i="2"/>
  <c r="BF23" i="2"/>
  <c r="BF31" i="2"/>
  <c r="BF27" i="2"/>
  <c r="BF22" i="2"/>
  <c r="BF33" i="2"/>
  <c r="BF34" i="2"/>
  <c r="BF35" i="2"/>
  <c r="BF36" i="2"/>
  <c r="BF32" i="2"/>
  <c r="BF37" i="2"/>
  <c r="BG9" i="2"/>
  <c r="BG8" i="2"/>
  <c r="BG14" i="2"/>
  <c r="BG15" i="2"/>
  <c r="BG16" i="2"/>
  <c r="BG13" i="2"/>
  <c r="BG19" i="2"/>
  <c r="BG20" i="2"/>
  <c r="BG21" i="2"/>
  <c r="BG18" i="2"/>
  <c r="BG7" i="2"/>
  <c r="BG24" i="2"/>
  <c r="BG25" i="2"/>
  <c r="BG23" i="2"/>
  <c r="BG31" i="2"/>
  <c r="BG27" i="2"/>
  <c r="BG22" i="2"/>
  <c r="BG33" i="2"/>
  <c r="BG34" i="2"/>
  <c r="BG35" i="2"/>
  <c r="BG36" i="2"/>
  <c r="BG32" i="2"/>
  <c r="BG37" i="2"/>
  <c r="BH36" i="2"/>
  <c r="BI36" i="2"/>
  <c r="BJ36" i="2"/>
  <c r="BK36" i="2"/>
  <c r="BL36" i="2"/>
  <c r="BM36" i="2"/>
  <c r="BN36" i="2"/>
  <c r="BO36" i="2"/>
  <c r="BP36" i="2"/>
  <c r="BH35" i="2"/>
  <c r="BI35" i="2"/>
  <c r="BJ35" i="2"/>
  <c r="BK35" i="2"/>
  <c r="BL35" i="2"/>
  <c r="BM35" i="2"/>
  <c r="BN35" i="2"/>
  <c r="BO35" i="2"/>
  <c r="BP35" i="2"/>
  <c r="BH33" i="2"/>
  <c r="BI33" i="2"/>
  <c r="BJ33" i="2"/>
  <c r="BK33" i="2"/>
  <c r="BL33" i="2"/>
  <c r="BM33" i="2"/>
  <c r="BN33" i="2"/>
  <c r="BO33" i="2"/>
  <c r="BP33" i="2"/>
  <c r="BH24" i="2"/>
  <c r="BI24" i="2"/>
  <c r="BJ24" i="2"/>
  <c r="BP24" i="2"/>
  <c r="BG10" i="2"/>
  <c r="BH10" i="2"/>
  <c r="BG11" i="2"/>
  <c r="BH11" i="2"/>
  <c r="BI11" i="2"/>
  <c r="BJ11" i="2"/>
  <c r="BK11" i="2"/>
  <c r="BL11" i="2"/>
  <c r="BM11" i="2"/>
  <c r="BN11" i="2"/>
  <c r="BO11" i="2"/>
  <c r="BH14" i="2"/>
  <c r="BI14" i="2"/>
  <c r="BJ14" i="2"/>
  <c r="BK14" i="2"/>
  <c r="BL14" i="2"/>
  <c r="BM14" i="2"/>
  <c r="BN14" i="2"/>
  <c r="BH16" i="2"/>
  <c r="BI16" i="2"/>
  <c r="BJ16" i="2"/>
  <c r="BK16" i="2"/>
  <c r="BL16" i="2"/>
  <c r="BM16" i="2"/>
  <c r="BN16" i="2"/>
  <c r="BO16" i="2"/>
  <c r="BH15" i="2"/>
  <c r="BI15" i="2"/>
  <c r="BJ15" i="2"/>
  <c r="BK15" i="2"/>
  <c r="BL15" i="2"/>
  <c r="BM15" i="2"/>
  <c r="BN15" i="2"/>
  <c r="BO15" i="2"/>
  <c r="BH25" i="2"/>
  <c r="BI25" i="2"/>
  <c r="BJ25" i="2"/>
  <c r="BK25" i="2"/>
  <c r="BL25" i="2"/>
  <c r="BM25" i="2"/>
  <c r="BN25" i="2"/>
  <c r="BO25" i="2"/>
  <c r="BP25" i="2"/>
  <c r="BP26" i="2"/>
  <c r="BP29" i="2"/>
  <c r="BH34" i="2"/>
  <c r="BI34" i="2"/>
  <c r="BJ34" i="2"/>
  <c r="BK34" i="2"/>
  <c r="BL34" i="2"/>
  <c r="BM34" i="2"/>
  <c r="BN34" i="2"/>
  <c r="BO34" i="2"/>
  <c r="BP34" i="2"/>
  <c r="BP30" i="2"/>
  <c r="BH31" i="2"/>
  <c r="BI31" i="2"/>
  <c r="BJ31" i="2"/>
  <c r="BK31" i="2"/>
  <c r="BL31" i="2"/>
  <c r="BM31" i="2"/>
  <c r="BN31" i="2"/>
  <c r="BO31" i="2"/>
  <c r="BP31" i="2"/>
  <c r="BH19" i="2"/>
  <c r="BI19" i="2"/>
  <c r="BJ19" i="2"/>
  <c r="BK19" i="2"/>
  <c r="BL19" i="2"/>
  <c r="BM19" i="2"/>
  <c r="BN19" i="2"/>
  <c r="BO19" i="2"/>
  <c r="BP19" i="2"/>
  <c r="BH20" i="2"/>
  <c r="BI20" i="2"/>
  <c r="BJ20" i="2"/>
  <c r="BK20" i="2"/>
  <c r="BL20" i="2"/>
  <c r="BM20" i="2"/>
  <c r="BN20" i="2"/>
  <c r="BO20" i="2"/>
  <c r="BP20" i="2"/>
  <c r="BH21" i="2"/>
  <c r="BI21" i="2"/>
  <c r="BJ21" i="2"/>
  <c r="BK21" i="2"/>
  <c r="BL21" i="2"/>
  <c r="BM21" i="2"/>
  <c r="BN21" i="2"/>
  <c r="BO21" i="2"/>
  <c r="BP21" i="2"/>
  <c r="BP28" i="2"/>
  <c r="BO10" i="2"/>
  <c r="BO8" i="2"/>
  <c r="BO13" i="2"/>
  <c r="BO18" i="2"/>
  <c r="BO7" i="2"/>
  <c r="BO23" i="2"/>
  <c r="BO27" i="2"/>
  <c r="BO22" i="2"/>
  <c r="BO32" i="2"/>
  <c r="BO37" i="2"/>
  <c r="BO41" i="2"/>
  <c r="BN10" i="2"/>
  <c r="BN8" i="2"/>
  <c r="BN13" i="2"/>
  <c r="BN18" i="2"/>
  <c r="BN7" i="2"/>
  <c r="BN23" i="2"/>
  <c r="BN27" i="2"/>
  <c r="BN22" i="2"/>
  <c r="BN32" i="2"/>
  <c r="BN37" i="2"/>
  <c r="BN41" i="2"/>
  <c r="BM10" i="2"/>
  <c r="BM8" i="2"/>
  <c r="BM13" i="2"/>
  <c r="BM18" i="2"/>
  <c r="BM7" i="2"/>
  <c r="BM23" i="2"/>
  <c r="BM27" i="2"/>
  <c r="BM22" i="2"/>
  <c r="BM32" i="2"/>
  <c r="BM37" i="2"/>
  <c r="BM41" i="2"/>
  <c r="BL10" i="2"/>
  <c r="BL8" i="2"/>
  <c r="BL13" i="2"/>
  <c r="BL18" i="2"/>
  <c r="BL7" i="2"/>
  <c r="BL23" i="2"/>
  <c r="BL27" i="2"/>
  <c r="BL22" i="2"/>
  <c r="BL32" i="2"/>
  <c r="BL37" i="2"/>
  <c r="BL41" i="2"/>
  <c r="BK10" i="2"/>
  <c r="BK8" i="2"/>
  <c r="BK13" i="2"/>
  <c r="BK18" i="2"/>
  <c r="BK7" i="2"/>
  <c r="BK23" i="2"/>
  <c r="BK27" i="2"/>
  <c r="BK22" i="2"/>
  <c r="BK32" i="2"/>
  <c r="BK37" i="2"/>
  <c r="BK41" i="2"/>
  <c r="BJ10" i="2"/>
  <c r="BJ8" i="2"/>
  <c r="BJ13" i="2"/>
  <c r="BJ18" i="2"/>
  <c r="BJ7" i="2"/>
  <c r="BJ23" i="2"/>
  <c r="BJ27" i="2"/>
  <c r="BJ22" i="2"/>
  <c r="BJ32" i="2"/>
  <c r="BJ37" i="2"/>
  <c r="BJ41" i="2"/>
  <c r="BI10" i="2"/>
  <c r="BI8" i="2"/>
  <c r="BI13" i="2"/>
  <c r="BI18" i="2"/>
  <c r="BI7" i="2"/>
  <c r="BI23" i="2"/>
  <c r="BI27" i="2"/>
  <c r="BI22" i="2"/>
  <c r="BI32" i="2"/>
  <c r="BI37" i="2"/>
  <c r="BI41" i="2"/>
  <c r="BH8" i="2"/>
  <c r="BH13" i="2"/>
  <c r="BH18" i="2"/>
  <c r="BH7" i="2"/>
  <c r="BH23" i="2"/>
  <c r="BH27" i="2"/>
  <c r="BH22" i="2"/>
  <c r="BH32" i="2"/>
  <c r="BH37" i="2"/>
  <c r="BH41" i="2"/>
  <c r="BG41" i="2"/>
  <c r="BF41" i="2"/>
  <c r="BE41" i="2"/>
  <c r="BD41" i="2"/>
  <c r="AQ9" i="2"/>
  <c r="AQ10" i="2"/>
  <c r="AQ11" i="2"/>
  <c r="AQ8" i="2"/>
  <c r="AQ14" i="2"/>
  <c r="AQ15" i="2"/>
  <c r="AQ16" i="2"/>
  <c r="AQ13" i="2"/>
  <c r="AQ19" i="2"/>
  <c r="AQ20" i="2"/>
  <c r="AQ21" i="2"/>
  <c r="AQ18" i="2"/>
  <c r="AQ7" i="2"/>
  <c r="AQ24" i="2"/>
  <c r="AQ23" i="2"/>
  <c r="AQ29" i="2"/>
  <c r="H30" i="2"/>
  <c r="AQ30" i="2"/>
  <c r="AQ27" i="2"/>
  <c r="AQ22" i="2"/>
  <c r="AQ33" i="2"/>
  <c r="AQ34" i="2"/>
  <c r="AQ35" i="2"/>
  <c r="AQ36" i="2"/>
  <c r="AQ32" i="2"/>
  <c r="AQ37" i="2"/>
  <c r="AR9" i="2"/>
  <c r="AR10" i="2"/>
  <c r="AR11" i="2"/>
  <c r="AR8" i="2"/>
  <c r="AR14" i="2"/>
  <c r="AR15" i="2"/>
  <c r="AR16" i="2"/>
  <c r="AR13" i="2"/>
  <c r="AR19" i="2"/>
  <c r="AR20" i="2"/>
  <c r="AR21" i="2"/>
  <c r="AR18" i="2"/>
  <c r="AR7" i="2"/>
  <c r="AR24" i="2"/>
  <c r="AR23" i="2"/>
  <c r="AR29" i="2"/>
  <c r="AR30" i="2"/>
  <c r="AR27" i="2"/>
  <c r="AR22" i="2"/>
  <c r="AR33" i="2"/>
  <c r="AR34" i="2"/>
  <c r="AR35" i="2"/>
  <c r="AR36" i="2"/>
  <c r="AR32" i="2"/>
  <c r="AR37" i="2"/>
  <c r="AS9" i="2"/>
  <c r="AS10" i="2"/>
  <c r="AS11" i="2"/>
  <c r="AS8" i="2"/>
  <c r="AS14" i="2"/>
  <c r="AS15" i="2"/>
  <c r="AS16" i="2"/>
  <c r="AS13" i="2"/>
  <c r="AS19" i="2"/>
  <c r="AS20" i="2"/>
  <c r="AS21" i="2"/>
  <c r="AS18" i="2"/>
  <c r="AS7" i="2"/>
  <c r="AS24" i="2"/>
  <c r="AS23" i="2"/>
  <c r="AS29" i="2"/>
  <c r="AS30" i="2"/>
  <c r="AS27" i="2"/>
  <c r="AS22" i="2"/>
  <c r="AS33" i="2"/>
  <c r="AS34" i="2"/>
  <c r="AS35" i="2"/>
  <c r="AS36" i="2"/>
  <c r="AS32" i="2"/>
  <c r="AS37" i="2"/>
  <c r="AT9" i="2"/>
  <c r="AT10" i="2"/>
  <c r="AT11" i="2"/>
  <c r="AT8" i="2"/>
  <c r="AT14" i="2"/>
  <c r="AT15" i="2"/>
  <c r="AT16" i="2"/>
  <c r="AT13" i="2"/>
  <c r="AT19" i="2"/>
  <c r="AT20" i="2"/>
  <c r="AT21" i="2"/>
  <c r="AT18" i="2"/>
  <c r="AT7" i="2"/>
  <c r="AT24" i="2"/>
  <c r="AT23" i="2"/>
  <c r="AT30" i="2"/>
  <c r="AT27" i="2"/>
  <c r="AT22" i="2"/>
  <c r="AT33" i="2"/>
  <c r="AT34" i="2"/>
  <c r="AT35" i="2"/>
  <c r="AT36" i="2"/>
  <c r="AT32" i="2"/>
  <c r="AT37" i="2"/>
  <c r="AU9" i="2"/>
  <c r="AU10" i="2"/>
  <c r="AU11" i="2"/>
  <c r="AU8" i="2"/>
  <c r="AU14" i="2"/>
  <c r="AU15" i="2"/>
  <c r="AU16" i="2"/>
  <c r="AU13" i="2"/>
  <c r="AU19" i="2"/>
  <c r="AU20" i="2"/>
  <c r="AU21" i="2"/>
  <c r="AU18" i="2"/>
  <c r="AU7" i="2"/>
  <c r="AU24" i="2"/>
  <c r="AU23" i="2"/>
  <c r="AU30" i="2"/>
  <c r="AU27" i="2"/>
  <c r="AU22" i="2"/>
  <c r="AU33" i="2"/>
  <c r="AU34" i="2"/>
  <c r="AU35" i="2"/>
  <c r="AU36" i="2"/>
  <c r="AU32" i="2"/>
  <c r="AU37" i="2"/>
  <c r="AV9" i="2"/>
  <c r="AV10" i="2"/>
  <c r="AV11" i="2"/>
  <c r="AV8" i="2"/>
  <c r="AV14" i="2"/>
  <c r="AV15" i="2"/>
  <c r="AV16" i="2"/>
  <c r="AV13" i="2"/>
  <c r="AV19" i="2"/>
  <c r="AV20" i="2"/>
  <c r="AV21" i="2"/>
  <c r="AV18" i="2"/>
  <c r="AV7" i="2"/>
  <c r="AV24" i="2"/>
  <c r="AV23" i="2"/>
  <c r="AV27" i="2"/>
  <c r="AV22" i="2"/>
  <c r="AV33" i="2"/>
  <c r="AV34" i="2"/>
  <c r="AV35" i="2"/>
  <c r="AV36" i="2"/>
  <c r="AV32" i="2"/>
  <c r="AV37" i="2"/>
  <c r="AW9" i="2"/>
  <c r="AW10" i="2"/>
  <c r="AW11" i="2"/>
  <c r="AW8" i="2"/>
  <c r="AW14" i="2"/>
  <c r="AW15" i="2"/>
  <c r="AW16" i="2"/>
  <c r="AW13" i="2"/>
  <c r="AW19" i="2"/>
  <c r="AW20" i="2"/>
  <c r="AW21" i="2"/>
  <c r="AW18" i="2"/>
  <c r="AW7" i="2"/>
  <c r="AW24" i="2"/>
  <c r="AW23" i="2"/>
  <c r="AW27" i="2"/>
  <c r="AW22" i="2"/>
  <c r="AW33" i="2"/>
  <c r="AW34" i="2"/>
  <c r="AW35" i="2"/>
  <c r="AW36" i="2"/>
  <c r="AW32" i="2"/>
  <c r="AW37" i="2"/>
  <c r="AX9" i="2"/>
  <c r="AX10" i="2"/>
  <c r="AX11" i="2"/>
  <c r="AX8" i="2"/>
  <c r="AX14" i="2"/>
  <c r="AX15" i="2"/>
  <c r="AX16" i="2"/>
  <c r="AX13" i="2"/>
  <c r="AX19" i="2"/>
  <c r="AX20" i="2"/>
  <c r="AX21" i="2"/>
  <c r="AX18" i="2"/>
  <c r="AX7" i="2"/>
  <c r="AX24" i="2"/>
  <c r="AX23" i="2"/>
  <c r="AX27" i="2"/>
  <c r="AX22" i="2"/>
  <c r="AX33" i="2"/>
  <c r="AX34" i="2"/>
  <c r="AX35" i="2"/>
  <c r="AX36" i="2"/>
  <c r="AX32" i="2"/>
  <c r="AX37" i="2"/>
  <c r="AY9" i="2"/>
  <c r="AY10" i="2"/>
  <c r="AY11" i="2"/>
  <c r="AY8" i="2"/>
  <c r="AY14" i="2"/>
  <c r="AY15" i="2"/>
  <c r="AY16" i="2"/>
  <c r="AY13" i="2"/>
  <c r="AY19" i="2"/>
  <c r="AY20" i="2"/>
  <c r="AY21" i="2"/>
  <c r="AY18" i="2"/>
  <c r="AY7" i="2"/>
  <c r="AY24" i="2"/>
  <c r="AY23" i="2"/>
  <c r="AY27" i="2"/>
  <c r="AY22" i="2"/>
  <c r="AY33" i="2"/>
  <c r="AY34" i="2"/>
  <c r="AY35" i="2"/>
  <c r="AY36" i="2"/>
  <c r="AY32" i="2"/>
  <c r="AY37" i="2"/>
  <c r="AZ9" i="2"/>
  <c r="AZ10" i="2"/>
  <c r="AZ11" i="2"/>
  <c r="AZ8" i="2"/>
  <c r="AZ14" i="2"/>
  <c r="AZ15" i="2"/>
  <c r="AZ16" i="2"/>
  <c r="AZ13" i="2"/>
  <c r="AZ19" i="2"/>
  <c r="AZ20" i="2"/>
  <c r="AZ21" i="2"/>
  <c r="AZ18" i="2"/>
  <c r="AZ7" i="2"/>
  <c r="AZ24" i="2"/>
  <c r="AZ23" i="2"/>
  <c r="AZ27" i="2"/>
  <c r="AZ22" i="2"/>
  <c r="AZ33" i="2"/>
  <c r="AZ34" i="2"/>
  <c r="AZ35" i="2"/>
  <c r="AZ36" i="2"/>
  <c r="AZ32" i="2"/>
  <c r="AZ37" i="2"/>
  <c r="BA9" i="2"/>
  <c r="BA10" i="2"/>
  <c r="BA11" i="2"/>
  <c r="BA8" i="2"/>
  <c r="BA14" i="2"/>
  <c r="BA15" i="2"/>
  <c r="BA16" i="2"/>
  <c r="BA13" i="2"/>
  <c r="BA19" i="2"/>
  <c r="BA20" i="2"/>
  <c r="BA21" i="2"/>
  <c r="BA18" i="2"/>
  <c r="BA7" i="2"/>
  <c r="BA24" i="2"/>
  <c r="BA23" i="2"/>
  <c r="BA27" i="2"/>
  <c r="BA22" i="2"/>
  <c r="BA33" i="2"/>
  <c r="BA34" i="2"/>
  <c r="BA35" i="2"/>
  <c r="BA36" i="2"/>
  <c r="BA32" i="2"/>
  <c r="BA37" i="2"/>
  <c r="BB9" i="2"/>
  <c r="BB10" i="2"/>
  <c r="BB11" i="2"/>
  <c r="BB8" i="2"/>
  <c r="BB14" i="2"/>
  <c r="BB15" i="2"/>
  <c r="BB16" i="2"/>
  <c r="BB13" i="2"/>
  <c r="BB19" i="2"/>
  <c r="BB20" i="2"/>
  <c r="BB21" i="2"/>
  <c r="BB18" i="2"/>
  <c r="BB7" i="2"/>
  <c r="BB24" i="2"/>
  <c r="BB23" i="2"/>
  <c r="BB27" i="2"/>
  <c r="BB22" i="2"/>
  <c r="BB33" i="2"/>
  <c r="BB34" i="2"/>
  <c r="BB35" i="2"/>
  <c r="BB36" i="2"/>
  <c r="BB32" i="2"/>
  <c r="BB37" i="2"/>
  <c r="BC37" i="2"/>
  <c r="BC36" i="2"/>
  <c r="BC35" i="2"/>
  <c r="BC33" i="2"/>
  <c r="BC24" i="2"/>
  <c r="BC10" i="2"/>
  <c r="BC11" i="2"/>
  <c r="BC9" i="2"/>
  <c r="BC14" i="2"/>
  <c r="BC16" i="2"/>
  <c r="BC15" i="2"/>
  <c r="BC25" i="2"/>
  <c r="BC26" i="2"/>
  <c r="BC29" i="2"/>
  <c r="BC34" i="2"/>
  <c r="BC30" i="2"/>
  <c r="BC31" i="2"/>
  <c r="BC19" i="2"/>
  <c r="BC20" i="2"/>
  <c r="BC21" i="2"/>
  <c r="BC28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D9" i="2"/>
  <c r="AD10" i="2"/>
  <c r="AD8" i="2"/>
  <c r="AD14" i="2"/>
  <c r="AD15" i="2"/>
  <c r="AD13" i="2"/>
  <c r="AD19" i="2"/>
  <c r="AD20" i="2"/>
  <c r="AD21" i="2"/>
  <c r="AD18" i="2"/>
  <c r="AD7" i="2"/>
  <c r="AD23" i="2"/>
  <c r="H28" i="2"/>
  <c r="AD28" i="2"/>
  <c r="AD27" i="2"/>
  <c r="AD22" i="2"/>
  <c r="AD33" i="2"/>
  <c r="AD34" i="2"/>
  <c r="AD35" i="2"/>
  <c r="AD36" i="2"/>
  <c r="AD32" i="2"/>
  <c r="AD37" i="2"/>
  <c r="AE9" i="2"/>
  <c r="AE10" i="2"/>
  <c r="AE8" i="2"/>
  <c r="AE14" i="2"/>
  <c r="AE15" i="2"/>
  <c r="AE13" i="2"/>
  <c r="AE19" i="2"/>
  <c r="AE20" i="2"/>
  <c r="AE21" i="2"/>
  <c r="AE18" i="2"/>
  <c r="AE7" i="2"/>
  <c r="AE23" i="2"/>
  <c r="AE28" i="2"/>
  <c r="AE27" i="2"/>
  <c r="AE22" i="2"/>
  <c r="AE33" i="2"/>
  <c r="AE34" i="2"/>
  <c r="AE35" i="2"/>
  <c r="AE36" i="2"/>
  <c r="AE32" i="2"/>
  <c r="AE37" i="2"/>
  <c r="AF9" i="2"/>
  <c r="AF10" i="2"/>
  <c r="AF8" i="2"/>
  <c r="AF14" i="2"/>
  <c r="AF15" i="2"/>
  <c r="AF13" i="2"/>
  <c r="AF19" i="2"/>
  <c r="AF20" i="2"/>
  <c r="AF21" i="2"/>
  <c r="AF18" i="2"/>
  <c r="AF7" i="2"/>
  <c r="AF23" i="2"/>
  <c r="AF28" i="2"/>
  <c r="AF27" i="2"/>
  <c r="AF22" i="2"/>
  <c r="AF33" i="2"/>
  <c r="AF34" i="2"/>
  <c r="AF35" i="2"/>
  <c r="AF36" i="2"/>
  <c r="AF32" i="2"/>
  <c r="AF37" i="2"/>
  <c r="AG9" i="2"/>
  <c r="AG10" i="2"/>
  <c r="AG8" i="2"/>
  <c r="AG14" i="2"/>
  <c r="AG15" i="2"/>
  <c r="AG13" i="2"/>
  <c r="AG19" i="2"/>
  <c r="AG20" i="2"/>
  <c r="AG21" i="2"/>
  <c r="AG18" i="2"/>
  <c r="AG7" i="2"/>
  <c r="AG23" i="2"/>
  <c r="AG28" i="2"/>
  <c r="AG27" i="2"/>
  <c r="AG22" i="2"/>
  <c r="AG33" i="2"/>
  <c r="AG34" i="2"/>
  <c r="AG35" i="2"/>
  <c r="AG36" i="2"/>
  <c r="AG32" i="2"/>
  <c r="AG37" i="2"/>
  <c r="AH9" i="2"/>
  <c r="AH10" i="2"/>
  <c r="AH8" i="2"/>
  <c r="AH14" i="2"/>
  <c r="AH15" i="2"/>
  <c r="AH13" i="2"/>
  <c r="AH19" i="2"/>
  <c r="AH20" i="2"/>
  <c r="AH21" i="2"/>
  <c r="AH18" i="2"/>
  <c r="AH7" i="2"/>
  <c r="AH23" i="2"/>
  <c r="AH28" i="2"/>
  <c r="AH27" i="2"/>
  <c r="AH22" i="2"/>
  <c r="AH33" i="2"/>
  <c r="AH34" i="2"/>
  <c r="AH35" i="2"/>
  <c r="AH36" i="2"/>
  <c r="AH32" i="2"/>
  <c r="AH37" i="2"/>
  <c r="AI9" i="2"/>
  <c r="AI10" i="2"/>
  <c r="AI8" i="2"/>
  <c r="AI14" i="2"/>
  <c r="AI15" i="2"/>
  <c r="AI13" i="2"/>
  <c r="AI19" i="2"/>
  <c r="AI20" i="2"/>
  <c r="AI21" i="2"/>
  <c r="AI18" i="2"/>
  <c r="AI7" i="2"/>
  <c r="AI23" i="2"/>
  <c r="AI28" i="2"/>
  <c r="AI27" i="2"/>
  <c r="AI22" i="2"/>
  <c r="AI33" i="2"/>
  <c r="AI34" i="2"/>
  <c r="AI35" i="2"/>
  <c r="AI36" i="2"/>
  <c r="AI32" i="2"/>
  <c r="AI37" i="2"/>
  <c r="AJ9" i="2"/>
  <c r="AJ10" i="2"/>
  <c r="AJ11" i="2"/>
  <c r="AJ8" i="2"/>
  <c r="AJ14" i="2"/>
  <c r="AJ15" i="2"/>
  <c r="AJ16" i="2"/>
  <c r="AJ13" i="2"/>
  <c r="AJ19" i="2"/>
  <c r="AJ20" i="2"/>
  <c r="AJ21" i="2"/>
  <c r="AJ18" i="2"/>
  <c r="AJ7" i="2"/>
  <c r="AJ23" i="2"/>
  <c r="AJ28" i="2"/>
  <c r="AJ27" i="2"/>
  <c r="AJ22" i="2"/>
  <c r="AJ33" i="2"/>
  <c r="AJ34" i="2"/>
  <c r="AJ35" i="2"/>
  <c r="AJ36" i="2"/>
  <c r="AJ32" i="2"/>
  <c r="AJ37" i="2"/>
  <c r="AK9" i="2"/>
  <c r="AK10" i="2"/>
  <c r="AK11" i="2"/>
  <c r="AK8" i="2"/>
  <c r="AK14" i="2"/>
  <c r="AK15" i="2"/>
  <c r="AK16" i="2"/>
  <c r="AK13" i="2"/>
  <c r="AK19" i="2"/>
  <c r="AK20" i="2"/>
  <c r="AK21" i="2"/>
  <c r="AK18" i="2"/>
  <c r="AK7" i="2"/>
  <c r="AK24" i="2"/>
  <c r="AK23" i="2"/>
  <c r="AK28" i="2"/>
  <c r="AK29" i="2"/>
  <c r="AK27" i="2"/>
  <c r="AK22" i="2"/>
  <c r="AK33" i="2"/>
  <c r="AK34" i="2"/>
  <c r="AK35" i="2"/>
  <c r="AK36" i="2"/>
  <c r="AK32" i="2"/>
  <c r="AK37" i="2"/>
  <c r="AL9" i="2"/>
  <c r="AL10" i="2"/>
  <c r="AL11" i="2"/>
  <c r="AL8" i="2"/>
  <c r="AL14" i="2"/>
  <c r="AL15" i="2"/>
  <c r="AL16" i="2"/>
  <c r="AL13" i="2"/>
  <c r="AL19" i="2"/>
  <c r="AL20" i="2"/>
  <c r="AL21" i="2"/>
  <c r="AL18" i="2"/>
  <c r="AL7" i="2"/>
  <c r="AL24" i="2"/>
  <c r="AL23" i="2"/>
  <c r="AL28" i="2"/>
  <c r="AL29" i="2"/>
  <c r="AL27" i="2"/>
  <c r="AL22" i="2"/>
  <c r="AL33" i="2"/>
  <c r="AL34" i="2"/>
  <c r="AL35" i="2"/>
  <c r="AL36" i="2"/>
  <c r="AL32" i="2"/>
  <c r="AL37" i="2"/>
  <c r="AM9" i="2"/>
  <c r="AM10" i="2"/>
  <c r="AM11" i="2"/>
  <c r="AM8" i="2"/>
  <c r="AM14" i="2"/>
  <c r="AM15" i="2"/>
  <c r="AM16" i="2"/>
  <c r="AM13" i="2"/>
  <c r="AM19" i="2"/>
  <c r="AM20" i="2"/>
  <c r="AM21" i="2"/>
  <c r="AM18" i="2"/>
  <c r="AM7" i="2"/>
  <c r="AM24" i="2"/>
  <c r="AM23" i="2"/>
  <c r="AM28" i="2"/>
  <c r="AM29" i="2"/>
  <c r="AM27" i="2"/>
  <c r="AM22" i="2"/>
  <c r="AM33" i="2"/>
  <c r="AM34" i="2"/>
  <c r="AM35" i="2"/>
  <c r="AM36" i="2"/>
  <c r="AM32" i="2"/>
  <c r="AM37" i="2"/>
  <c r="AN9" i="2"/>
  <c r="AN10" i="2"/>
  <c r="AN11" i="2"/>
  <c r="AN8" i="2"/>
  <c r="AN14" i="2"/>
  <c r="AN15" i="2"/>
  <c r="AN16" i="2"/>
  <c r="AN13" i="2"/>
  <c r="AN19" i="2"/>
  <c r="AN20" i="2"/>
  <c r="AN21" i="2"/>
  <c r="AN18" i="2"/>
  <c r="AN7" i="2"/>
  <c r="AN24" i="2"/>
  <c r="AN23" i="2"/>
  <c r="AN28" i="2"/>
  <c r="AN29" i="2"/>
  <c r="AN27" i="2"/>
  <c r="AN22" i="2"/>
  <c r="AN33" i="2"/>
  <c r="AN34" i="2"/>
  <c r="AN35" i="2"/>
  <c r="AN36" i="2"/>
  <c r="AN32" i="2"/>
  <c r="AN37" i="2"/>
  <c r="AO9" i="2"/>
  <c r="AO10" i="2"/>
  <c r="AO11" i="2"/>
  <c r="AO8" i="2"/>
  <c r="AO14" i="2"/>
  <c r="AO15" i="2"/>
  <c r="AO16" i="2"/>
  <c r="AO13" i="2"/>
  <c r="AO19" i="2"/>
  <c r="AO20" i="2"/>
  <c r="AO21" i="2"/>
  <c r="AO18" i="2"/>
  <c r="AO7" i="2"/>
  <c r="AO24" i="2"/>
  <c r="AO23" i="2"/>
  <c r="AO28" i="2"/>
  <c r="AO29" i="2"/>
  <c r="AO30" i="2"/>
  <c r="AO27" i="2"/>
  <c r="AO22" i="2"/>
  <c r="AO33" i="2"/>
  <c r="AO34" i="2"/>
  <c r="AO35" i="2"/>
  <c r="AO36" i="2"/>
  <c r="AO32" i="2"/>
  <c r="AO37" i="2"/>
  <c r="AP37" i="2"/>
  <c r="AP36" i="2"/>
  <c r="AP35" i="2"/>
  <c r="AP33" i="2"/>
  <c r="AP24" i="2"/>
  <c r="AP10" i="2"/>
  <c r="AP11" i="2"/>
  <c r="AP9" i="2"/>
  <c r="AP14" i="2"/>
  <c r="AP16" i="2"/>
  <c r="AP15" i="2"/>
  <c r="AP25" i="2"/>
  <c r="AP26" i="2"/>
  <c r="AP29" i="2"/>
  <c r="AP34" i="2"/>
  <c r="AP30" i="2"/>
  <c r="AP31" i="2"/>
  <c r="AP19" i="2"/>
  <c r="AP20" i="2"/>
  <c r="AP21" i="2"/>
  <c r="AP28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Q8" i="2"/>
  <c r="Q13" i="2"/>
  <c r="Q19" i="2"/>
  <c r="Q20" i="2"/>
  <c r="Q21" i="2"/>
  <c r="Q18" i="2"/>
  <c r="Q7" i="2"/>
  <c r="Q23" i="2"/>
  <c r="Q27" i="2"/>
  <c r="Q22" i="2"/>
  <c r="Q32" i="2"/>
  <c r="Q37" i="2"/>
  <c r="R8" i="2"/>
  <c r="R13" i="2"/>
  <c r="R19" i="2"/>
  <c r="R20" i="2"/>
  <c r="R21" i="2"/>
  <c r="R18" i="2"/>
  <c r="R7" i="2"/>
  <c r="R23" i="2"/>
  <c r="R27" i="2"/>
  <c r="R22" i="2"/>
  <c r="R32" i="2"/>
  <c r="R37" i="2"/>
  <c r="S8" i="2"/>
  <c r="S13" i="2"/>
  <c r="S19" i="2"/>
  <c r="S20" i="2"/>
  <c r="S21" i="2"/>
  <c r="S18" i="2"/>
  <c r="S7" i="2"/>
  <c r="S23" i="2"/>
  <c r="S27" i="2"/>
  <c r="S22" i="2"/>
  <c r="S32" i="2"/>
  <c r="S37" i="2"/>
  <c r="T8" i="2"/>
  <c r="T13" i="2"/>
  <c r="T19" i="2"/>
  <c r="T20" i="2"/>
  <c r="T21" i="2"/>
  <c r="T18" i="2"/>
  <c r="T7" i="2"/>
  <c r="T23" i="2"/>
  <c r="T27" i="2"/>
  <c r="T22" i="2"/>
  <c r="T32" i="2"/>
  <c r="T37" i="2"/>
  <c r="U8" i="2"/>
  <c r="U13" i="2"/>
  <c r="U19" i="2"/>
  <c r="U20" i="2"/>
  <c r="U21" i="2"/>
  <c r="U18" i="2"/>
  <c r="U7" i="2"/>
  <c r="U23" i="2"/>
  <c r="U27" i="2"/>
  <c r="U22" i="2"/>
  <c r="U32" i="2"/>
  <c r="U37" i="2"/>
  <c r="V8" i="2"/>
  <c r="V13" i="2"/>
  <c r="V19" i="2"/>
  <c r="V20" i="2"/>
  <c r="V21" i="2"/>
  <c r="V18" i="2"/>
  <c r="V7" i="2"/>
  <c r="V23" i="2"/>
  <c r="V27" i="2"/>
  <c r="V22" i="2"/>
  <c r="V32" i="2"/>
  <c r="V37" i="2"/>
  <c r="W8" i="2"/>
  <c r="W13" i="2"/>
  <c r="W19" i="2"/>
  <c r="W20" i="2"/>
  <c r="W21" i="2"/>
  <c r="W18" i="2"/>
  <c r="W7" i="2"/>
  <c r="W23" i="2"/>
  <c r="W27" i="2"/>
  <c r="W22" i="2"/>
  <c r="W33" i="2"/>
  <c r="W34" i="2"/>
  <c r="W35" i="2"/>
  <c r="W36" i="2"/>
  <c r="W32" i="2"/>
  <c r="W37" i="2"/>
  <c r="X8" i="2"/>
  <c r="X13" i="2"/>
  <c r="X19" i="2"/>
  <c r="X20" i="2"/>
  <c r="X21" i="2"/>
  <c r="X18" i="2"/>
  <c r="X7" i="2"/>
  <c r="X23" i="2"/>
  <c r="X27" i="2"/>
  <c r="X22" i="2"/>
  <c r="X33" i="2"/>
  <c r="X34" i="2"/>
  <c r="X35" i="2"/>
  <c r="X36" i="2"/>
  <c r="X32" i="2"/>
  <c r="X37" i="2"/>
  <c r="Y9" i="2"/>
  <c r="Y8" i="2"/>
  <c r="Y14" i="2"/>
  <c r="Y13" i="2"/>
  <c r="Y19" i="2"/>
  <c r="Y20" i="2"/>
  <c r="Y21" i="2"/>
  <c r="Y18" i="2"/>
  <c r="Y7" i="2"/>
  <c r="Y23" i="2"/>
  <c r="Y27" i="2"/>
  <c r="Y22" i="2"/>
  <c r="Y33" i="2"/>
  <c r="Y34" i="2"/>
  <c r="Y35" i="2"/>
  <c r="Y36" i="2"/>
  <c r="Y32" i="2"/>
  <c r="Y37" i="2"/>
  <c r="Z9" i="2"/>
  <c r="Z10" i="2"/>
  <c r="Z8" i="2"/>
  <c r="Z14" i="2"/>
  <c r="Z15" i="2"/>
  <c r="Z13" i="2"/>
  <c r="Z19" i="2"/>
  <c r="Z20" i="2"/>
  <c r="Z21" i="2"/>
  <c r="Z18" i="2"/>
  <c r="Z7" i="2"/>
  <c r="Z23" i="2"/>
  <c r="Z27" i="2"/>
  <c r="Z22" i="2"/>
  <c r="Z33" i="2"/>
  <c r="Z34" i="2"/>
  <c r="Z35" i="2"/>
  <c r="Z36" i="2"/>
  <c r="Z32" i="2"/>
  <c r="Z37" i="2"/>
  <c r="AA9" i="2"/>
  <c r="AA10" i="2"/>
  <c r="AA8" i="2"/>
  <c r="AA14" i="2"/>
  <c r="AA15" i="2"/>
  <c r="AA13" i="2"/>
  <c r="AA19" i="2"/>
  <c r="AA20" i="2"/>
  <c r="AA21" i="2"/>
  <c r="AA18" i="2"/>
  <c r="AA7" i="2"/>
  <c r="AA23" i="2"/>
  <c r="AA27" i="2"/>
  <c r="AA22" i="2"/>
  <c r="AA33" i="2"/>
  <c r="AA34" i="2"/>
  <c r="AA35" i="2"/>
  <c r="AA36" i="2"/>
  <c r="AA32" i="2"/>
  <c r="AA37" i="2"/>
  <c r="AB9" i="2"/>
  <c r="AB10" i="2"/>
  <c r="AB8" i="2"/>
  <c r="AB14" i="2"/>
  <c r="AB15" i="2"/>
  <c r="AB13" i="2"/>
  <c r="AB19" i="2"/>
  <c r="AB20" i="2"/>
  <c r="AB21" i="2"/>
  <c r="AB18" i="2"/>
  <c r="AB7" i="2"/>
  <c r="AB23" i="2"/>
  <c r="AB27" i="2"/>
  <c r="AB22" i="2"/>
  <c r="AB33" i="2"/>
  <c r="AB34" i="2"/>
  <c r="AB35" i="2"/>
  <c r="AB36" i="2"/>
  <c r="AB32" i="2"/>
  <c r="AB37" i="2"/>
  <c r="AC37" i="2"/>
  <c r="AC36" i="2"/>
  <c r="AC35" i="2"/>
  <c r="AC33" i="2"/>
  <c r="AC24" i="2"/>
  <c r="AC10" i="2"/>
  <c r="AC11" i="2"/>
  <c r="AC9" i="2"/>
  <c r="AC14" i="2"/>
  <c r="AC16" i="2"/>
  <c r="AC15" i="2"/>
  <c r="AC25" i="2"/>
  <c r="AC26" i="2"/>
  <c r="AC29" i="2"/>
  <c r="AC34" i="2"/>
  <c r="AC30" i="2"/>
  <c r="AC31" i="2"/>
  <c r="AC19" i="2"/>
  <c r="AC20" i="2"/>
  <c r="AC21" i="2"/>
  <c r="AC28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9" i="2"/>
  <c r="P10" i="2"/>
  <c r="P11" i="2"/>
  <c r="P8" i="2"/>
  <c r="P14" i="2"/>
  <c r="P15" i="2"/>
  <c r="P16" i="2"/>
  <c r="P13" i="2"/>
  <c r="P7" i="2"/>
  <c r="P24" i="2"/>
  <c r="P25" i="2"/>
  <c r="P26" i="2"/>
  <c r="P27" i="2"/>
  <c r="P28" i="2"/>
  <c r="P29" i="2"/>
  <c r="P22" i="2"/>
  <c r="P33" i="2"/>
  <c r="P35" i="2"/>
  <c r="P36" i="2"/>
  <c r="P32" i="2"/>
  <c r="P37" i="2"/>
  <c r="P30" i="2"/>
  <c r="P31" i="2"/>
  <c r="P19" i="2"/>
  <c r="P20" i="2"/>
  <c r="P21" i="2"/>
  <c r="P41" i="2"/>
  <c r="O36" i="2"/>
  <c r="O35" i="2"/>
  <c r="O33" i="2"/>
  <c r="O28" i="2"/>
  <c r="O24" i="2"/>
  <c r="O12" i="2"/>
  <c r="H10" i="2"/>
  <c r="O10" i="2"/>
  <c r="H11" i="2"/>
  <c r="O11" i="2"/>
  <c r="H9" i="2"/>
  <c r="O9" i="2"/>
  <c r="H14" i="2"/>
  <c r="O14" i="2"/>
  <c r="H16" i="2"/>
  <c r="O16" i="2"/>
  <c r="H15" i="2"/>
  <c r="O15" i="2"/>
  <c r="O25" i="2"/>
  <c r="O26" i="2"/>
  <c r="H29" i="2"/>
  <c r="O29" i="2"/>
  <c r="O34" i="2"/>
  <c r="O17" i="2"/>
  <c r="O30" i="2"/>
  <c r="O31" i="2"/>
  <c r="H19" i="2"/>
  <c r="O19" i="2"/>
  <c r="H20" i="2"/>
  <c r="O20" i="2"/>
  <c r="H21" i="2"/>
  <c r="O21" i="2"/>
  <c r="O41" i="2"/>
  <c r="J9" i="2"/>
  <c r="N9" i="2"/>
  <c r="J10" i="2"/>
  <c r="N10" i="2"/>
  <c r="J11" i="2"/>
  <c r="N11" i="2"/>
  <c r="N8" i="2"/>
  <c r="J14" i="2"/>
  <c r="N14" i="2"/>
  <c r="J15" i="2"/>
  <c r="N15" i="2"/>
  <c r="J16" i="2"/>
  <c r="N16" i="2"/>
  <c r="N13" i="2"/>
  <c r="N7" i="2"/>
  <c r="J24" i="2"/>
  <c r="N24" i="2"/>
  <c r="J25" i="2"/>
  <c r="N25" i="2"/>
  <c r="N22" i="2"/>
  <c r="J33" i="2"/>
  <c r="N33" i="2"/>
  <c r="J34" i="2"/>
  <c r="N34" i="2"/>
  <c r="J35" i="2"/>
  <c r="N35" i="2"/>
  <c r="J36" i="2"/>
  <c r="N36" i="2"/>
  <c r="N32" i="2"/>
  <c r="N37" i="2"/>
  <c r="J28" i="2"/>
  <c r="N28" i="2"/>
  <c r="J26" i="2"/>
  <c r="N26" i="2"/>
  <c r="J29" i="2"/>
  <c r="N29" i="2"/>
  <c r="J30" i="2"/>
  <c r="N30" i="2"/>
  <c r="J31" i="2"/>
  <c r="N31" i="2"/>
  <c r="J19" i="2"/>
  <c r="N19" i="2"/>
  <c r="J20" i="2"/>
  <c r="N20" i="2"/>
  <c r="J21" i="2"/>
  <c r="N21" i="2"/>
  <c r="N41" i="2"/>
  <c r="I9" i="2"/>
  <c r="M9" i="2"/>
  <c r="I10" i="2"/>
  <c r="M10" i="2"/>
  <c r="I11" i="2"/>
  <c r="M11" i="2"/>
  <c r="M8" i="2"/>
  <c r="I14" i="2"/>
  <c r="M14" i="2"/>
  <c r="I15" i="2"/>
  <c r="M15" i="2"/>
  <c r="I16" i="2"/>
  <c r="M16" i="2"/>
  <c r="M13" i="2"/>
  <c r="M7" i="2"/>
  <c r="I24" i="2"/>
  <c r="M24" i="2"/>
  <c r="I25" i="2"/>
  <c r="M25" i="2"/>
  <c r="I26" i="2"/>
  <c r="M26" i="2"/>
  <c r="I28" i="2"/>
  <c r="I29" i="2"/>
  <c r="I30" i="2"/>
  <c r="I31" i="2"/>
  <c r="I27" i="2"/>
  <c r="M27" i="2"/>
  <c r="M28" i="2"/>
  <c r="M29" i="2"/>
  <c r="M22" i="2"/>
  <c r="I33" i="2"/>
  <c r="M33" i="2"/>
  <c r="I34" i="2"/>
  <c r="M34" i="2"/>
  <c r="I35" i="2"/>
  <c r="M35" i="2"/>
  <c r="I36" i="2"/>
  <c r="M36" i="2"/>
  <c r="M32" i="2"/>
  <c r="M37" i="2"/>
  <c r="M30" i="2"/>
  <c r="M31" i="2"/>
  <c r="I19" i="2"/>
  <c r="M19" i="2"/>
  <c r="I20" i="2"/>
  <c r="M20" i="2"/>
  <c r="I21" i="2"/>
  <c r="M21" i="2"/>
  <c r="M41" i="2"/>
  <c r="L8" i="2"/>
  <c r="L13" i="2"/>
  <c r="L7" i="2"/>
  <c r="L24" i="2"/>
  <c r="L25" i="2"/>
  <c r="L26" i="2"/>
  <c r="J27" i="2"/>
  <c r="N27" i="2"/>
  <c r="L27" i="2"/>
  <c r="L28" i="2"/>
  <c r="L29" i="2"/>
  <c r="L22" i="2"/>
  <c r="L33" i="2"/>
  <c r="L34" i="2"/>
  <c r="L35" i="2"/>
  <c r="L36" i="2"/>
  <c r="L32" i="2"/>
  <c r="L37" i="2"/>
  <c r="L10" i="2"/>
  <c r="L11" i="2"/>
  <c r="L9" i="2"/>
  <c r="L14" i="2"/>
  <c r="L16" i="2"/>
  <c r="L15" i="2"/>
  <c r="L30" i="2"/>
  <c r="L31" i="2"/>
  <c r="L19" i="2"/>
  <c r="L20" i="2"/>
  <c r="L21" i="2"/>
  <c r="L41" i="2"/>
  <c r="J8" i="2"/>
  <c r="J13" i="2"/>
  <c r="J23" i="2"/>
  <c r="J22" i="2"/>
  <c r="J18" i="2"/>
  <c r="J7" i="2"/>
  <c r="J32" i="2"/>
  <c r="J37" i="2"/>
  <c r="H8" i="2"/>
  <c r="H13" i="2"/>
  <c r="H18" i="2"/>
  <c r="H7" i="2"/>
  <c r="H23" i="2"/>
  <c r="H27" i="2"/>
  <c r="H22" i="2"/>
  <c r="H32" i="2"/>
  <c r="H37" i="2"/>
  <c r="K37" i="2"/>
  <c r="K41" i="2"/>
  <c r="J41" i="2"/>
  <c r="I8" i="2"/>
  <c r="I13" i="2"/>
  <c r="I18" i="2"/>
  <c r="I7" i="2"/>
  <c r="I23" i="2"/>
  <c r="I22" i="2"/>
  <c r="I32" i="2"/>
  <c r="I37" i="2"/>
  <c r="I41" i="2"/>
  <c r="H41" i="2"/>
  <c r="CC39" i="2"/>
  <c r="BC39" i="2"/>
  <c r="AP39" i="2"/>
  <c r="AC39" i="2"/>
  <c r="N38" i="2"/>
  <c r="M38" i="2"/>
  <c r="L38" i="2"/>
  <c r="J38" i="2"/>
  <c r="I38" i="2"/>
  <c r="H38" i="2"/>
  <c r="F36" i="2"/>
  <c r="E36" i="2"/>
  <c r="A36" i="2"/>
  <c r="F35" i="2"/>
  <c r="E35" i="2"/>
  <c r="A35" i="2"/>
  <c r="E34" i="2"/>
  <c r="A34" i="2"/>
  <c r="E33" i="2"/>
  <c r="A33" i="2"/>
  <c r="AC32" i="2"/>
  <c r="AP32" i="2"/>
  <c r="BC32" i="2"/>
  <c r="BP32" i="2"/>
  <c r="CC32" i="2"/>
  <c r="K32" i="2"/>
  <c r="E31" i="2"/>
  <c r="G31" i="2"/>
  <c r="A31" i="2"/>
  <c r="E30" i="2"/>
  <c r="G30" i="2"/>
  <c r="A30" i="2"/>
  <c r="E29" i="2"/>
  <c r="G29" i="2"/>
  <c r="A29" i="2"/>
  <c r="E28" i="2"/>
  <c r="G28" i="2"/>
  <c r="A28" i="2"/>
  <c r="AC27" i="2"/>
  <c r="AP27" i="2"/>
  <c r="BC27" i="2"/>
  <c r="BP27" i="2"/>
  <c r="CC27" i="2"/>
  <c r="O27" i="2"/>
  <c r="A27" i="2"/>
  <c r="G26" i="2"/>
  <c r="A26" i="2"/>
  <c r="G25" i="2"/>
  <c r="A25" i="2"/>
  <c r="G24" i="2"/>
  <c r="A24" i="2"/>
  <c r="CC23" i="2"/>
  <c r="BP23" i="2"/>
  <c r="BC23" i="2"/>
  <c r="AP23" i="2"/>
  <c r="AC23" i="2"/>
  <c r="A23" i="2"/>
  <c r="AC22" i="2"/>
  <c r="AP22" i="2"/>
  <c r="BC22" i="2"/>
  <c r="BP22" i="2"/>
  <c r="CC22" i="2"/>
  <c r="E21" i="2"/>
  <c r="A21" i="2"/>
  <c r="E20" i="2"/>
  <c r="A20" i="2"/>
  <c r="E19" i="2"/>
  <c r="A19" i="2"/>
  <c r="AC18" i="2"/>
  <c r="AP18" i="2"/>
  <c r="BC18" i="2"/>
  <c r="BP18" i="2"/>
  <c r="CC18" i="2"/>
  <c r="P18" i="2"/>
  <c r="N18" i="2"/>
  <c r="M18" i="2"/>
  <c r="L18" i="2"/>
  <c r="E16" i="2"/>
  <c r="G16" i="2"/>
  <c r="F16" i="2"/>
  <c r="A16" i="2"/>
  <c r="E15" i="2"/>
  <c r="G15" i="2"/>
  <c r="F15" i="2"/>
  <c r="A15" i="2"/>
  <c r="E14" i="2"/>
  <c r="G14" i="2"/>
  <c r="F14" i="2"/>
  <c r="A14" i="2"/>
  <c r="AC13" i="2"/>
  <c r="AP13" i="2"/>
  <c r="BC13" i="2"/>
  <c r="G11" i="2"/>
  <c r="F11" i="2"/>
  <c r="A11" i="2"/>
  <c r="E10" i="2"/>
  <c r="G10" i="2"/>
  <c r="F10" i="2"/>
  <c r="A10" i="2"/>
  <c r="E9" i="2"/>
  <c r="G9" i="2"/>
  <c r="F9" i="2"/>
  <c r="A9" i="2"/>
  <c r="AC8" i="2"/>
  <c r="AP8" i="2"/>
  <c r="BC8" i="2"/>
  <c r="AC7" i="2"/>
  <c r="AP7" i="2"/>
  <c r="BC7" i="2"/>
  <c r="K7" i="2"/>
  <c r="CG3" i="2"/>
  <c r="BQ11" i="1"/>
  <c r="BQ8" i="1"/>
  <c r="BQ16" i="1"/>
  <c r="BQ13" i="1"/>
  <c r="BQ19" i="1"/>
  <c r="BQ20" i="1"/>
  <c r="BQ21" i="1"/>
  <c r="BQ18" i="1"/>
  <c r="BQ7" i="1"/>
  <c r="H26" i="1"/>
  <c r="BQ26" i="1"/>
  <c r="BQ23" i="1"/>
  <c r="H31" i="1"/>
  <c r="BQ31" i="1"/>
  <c r="BQ27" i="1"/>
  <c r="BQ22" i="1"/>
  <c r="H33" i="1"/>
  <c r="BQ33" i="1"/>
  <c r="H34" i="1"/>
  <c r="BQ34" i="1"/>
  <c r="H35" i="1"/>
  <c r="BQ35" i="1"/>
  <c r="H36" i="1"/>
  <c r="BQ36" i="1"/>
  <c r="BQ32" i="1"/>
  <c r="BQ37" i="1"/>
  <c r="BR11" i="1"/>
  <c r="BR8" i="1"/>
  <c r="BR16" i="1"/>
  <c r="BR13" i="1"/>
  <c r="BR19" i="1"/>
  <c r="BR20" i="1"/>
  <c r="BR21" i="1"/>
  <c r="BR18" i="1"/>
  <c r="BR7" i="1"/>
  <c r="BR26" i="1"/>
  <c r="BR23" i="1"/>
  <c r="BR31" i="1"/>
  <c r="BR27" i="1"/>
  <c r="BR22" i="1"/>
  <c r="BR33" i="1"/>
  <c r="BR34" i="1"/>
  <c r="BR35" i="1"/>
  <c r="BR36" i="1"/>
  <c r="BR32" i="1"/>
  <c r="BR37" i="1"/>
  <c r="BS8" i="1"/>
  <c r="BS16" i="1"/>
  <c r="BS13" i="1"/>
  <c r="BS19" i="1"/>
  <c r="BS20" i="1"/>
  <c r="BS21" i="1"/>
  <c r="BS18" i="1"/>
  <c r="BS7" i="1"/>
  <c r="BS26" i="1"/>
  <c r="BS23" i="1"/>
  <c r="BS31" i="1"/>
  <c r="BS27" i="1"/>
  <c r="BS22" i="1"/>
  <c r="BS33" i="1"/>
  <c r="BS34" i="1"/>
  <c r="BS35" i="1"/>
  <c r="BS36" i="1"/>
  <c r="BS32" i="1"/>
  <c r="BS37" i="1"/>
  <c r="BT8" i="1"/>
  <c r="BT16" i="1"/>
  <c r="BT13" i="1"/>
  <c r="BT19" i="1"/>
  <c r="BT20" i="1"/>
  <c r="BT21" i="1"/>
  <c r="BT18" i="1"/>
  <c r="BT7" i="1"/>
  <c r="BT26" i="1"/>
  <c r="BT23" i="1"/>
  <c r="BT31" i="1"/>
  <c r="BT27" i="1"/>
  <c r="BT22" i="1"/>
  <c r="BT33" i="1"/>
  <c r="BT34" i="1"/>
  <c r="BT35" i="1"/>
  <c r="BT36" i="1"/>
  <c r="BT32" i="1"/>
  <c r="BT37" i="1"/>
  <c r="BU8" i="1"/>
  <c r="BU16" i="1"/>
  <c r="BU13" i="1"/>
  <c r="BU19" i="1"/>
  <c r="BU20" i="1"/>
  <c r="BU21" i="1"/>
  <c r="BU18" i="1"/>
  <c r="BU7" i="1"/>
  <c r="BU26" i="1"/>
  <c r="BU23" i="1"/>
  <c r="BU31" i="1"/>
  <c r="BU27" i="1"/>
  <c r="BU22" i="1"/>
  <c r="BU33" i="1"/>
  <c r="BU34" i="1"/>
  <c r="BU35" i="1"/>
  <c r="BU36" i="1"/>
  <c r="BU32" i="1"/>
  <c r="BU37" i="1"/>
  <c r="BV8" i="1"/>
  <c r="BV16" i="1"/>
  <c r="BV13" i="1"/>
  <c r="BV19" i="1"/>
  <c r="BV20" i="1"/>
  <c r="BV21" i="1"/>
  <c r="BV18" i="1"/>
  <c r="BV7" i="1"/>
  <c r="BV26" i="1"/>
  <c r="BV23" i="1"/>
  <c r="BV31" i="1"/>
  <c r="BV27" i="1"/>
  <c r="BV22" i="1"/>
  <c r="BV33" i="1"/>
  <c r="BV34" i="1"/>
  <c r="BV35" i="1"/>
  <c r="BV36" i="1"/>
  <c r="BV32" i="1"/>
  <c r="BV37" i="1"/>
  <c r="BW8" i="1"/>
  <c r="BW16" i="1"/>
  <c r="BW13" i="1"/>
  <c r="BW19" i="1"/>
  <c r="BW20" i="1"/>
  <c r="BW21" i="1"/>
  <c r="BW18" i="1"/>
  <c r="BW7" i="1"/>
  <c r="BW26" i="1"/>
  <c r="BW23" i="1"/>
  <c r="BW31" i="1"/>
  <c r="BW27" i="1"/>
  <c r="BW22" i="1"/>
  <c r="BW33" i="1"/>
  <c r="BW34" i="1"/>
  <c r="BW35" i="1"/>
  <c r="BW36" i="1"/>
  <c r="BW32" i="1"/>
  <c r="BW37" i="1"/>
  <c r="BX8" i="1"/>
  <c r="BX16" i="1"/>
  <c r="BX13" i="1"/>
  <c r="BX19" i="1"/>
  <c r="BX20" i="1"/>
  <c r="BX21" i="1"/>
  <c r="BX18" i="1"/>
  <c r="BX7" i="1"/>
  <c r="BX26" i="1"/>
  <c r="BX23" i="1"/>
  <c r="BX31" i="1"/>
  <c r="BX27" i="1"/>
  <c r="BX22" i="1"/>
  <c r="BX33" i="1"/>
  <c r="BX34" i="1"/>
  <c r="BX35" i="1"/>
  <c r="BX36" i="1"/>
  <c r="BX32" i="1"/>
  <c r="BX37" i="1"/>
  <c r="BY8" i="1"/>
  <c r="BY13" i="1"/>
  <c r="BY19" i="1"/>
  <c r="BY20" i="1"/>
  <c r="BY21" i="1"/>
  <c r="BY18" i="1"/>
  <c r="BY7" i="1"/>
  <c r="BY26" i="1"/>
  <c r="BY23" i="1"/>
  <c r="BY31" i="1"/>
  <c r="BY27" i="1"/>
  <c r="BY22" i="1"/>
  <c r="BY33" i="1"/>
  <c r="BY34" i="1"/>
  <c r="BY35" i="1"/>
  <c r="BY36" i="1"/>
  <c r="BY32" i="1"/>
  <c r="BY37" i="1"/>
  <c r="BZ8" i="1"/>
  <c r="BZ13" i="1"/>
  <c r="BZ19" i="1"/>
  <c r="BZ20" i="1"/>
  <c r="BZ21" i="1"/>
  <c r="BZ18" i="1"/>
  <c r="BZ7" i="1"/>
  <c r="BZ26" i="1"/>
  <c r="BZ23" i="1"/>
  <c r="BZ31" i="1"/>
  <c r="BZ27" i="1"/>
  <c r="BZ22" i="1"/>
  <c r="BZ33" i="1"/>
  <c r="BZ34" i="1"/>
  <c r="BZ35" i="1"/>
  <c r="BZ36" i="1"/>
  <c r="BZ32" i="1"/>
  <c r="BZ37" i="1"/>
  <c r="CA8" i="1"/>
  <c r="CA13" i="1"/>
  <c r="CA19" i="1"/>
  <c r="CA20" i="1"/>
  <c r="CA21" i="1"/>
  <c r="CA18" i="1"/>
  <c r="CA7" i="1"/>
  <c r="CA26" i="1"/>
  <c r="CA23" i="1"/>
  <c r="CA31" i="1"/>
  <c r="CA27" i="1"/>
  <c r="CA22" i="1"/>
  <c r="CA33" i="1"/>
  <c r="CA34" i="1"/>
  <c r="CA35" i="1"/>
  <c r="CA36" i="1"/>
  <c r="CA32" i="1"/>
  <c r="CA37" i="1"/>
  <c r="CB8" i="1"/>
  <c r="CB13" i="1"/>
  <c r="CB19" i="1"/>
  <c r="CB20" i="1"/>
  <c r="CB21" i="1"/>
  <c r="CB18" i="1"/>
  <c r="CB7" i="1"/>
  <c r="CB26" i="1"/>
  <c r="CB23" i="1"/>
  <c r="CB31" i="1"/>
  <c r="CB27" i="1"/>
  <c r="CB22" i="1"/>
  <c r="CB33" i="1"/>
  <c r="CB34" i="1"/>
  <c r="CB35" i="1"/>
  <c r="CB36" i="1"/>
  <c r="CB32" i="1"/>
  <c r="CB37" i="1"/>
  <c r="CC37" i="1"/>
  <c r="CC36" i="1"/>
  <c r="CC35" i="1"/>
  <c r="CC33" i="1"/>
  <c r="CC24" i="1"/>
  <c r="CC10" i="1"/>
  <c r="CC11" i="1"/>
  <c r="CC9" i="1"/>
  <c r="CC14" i="1"/>
  <c r="CC16" i="1"/>
  <c r="CC15" i="1"/>
  <c r="CC25" i="1"/>
  <c r="CC26" i="1"/>
  <c r="CC29" i="1"/>
  <c r="CC34" i="1"/>
  <c r="CC30" i="1"/>
  <c r="CC31" i="1"/>
  <c r="CC19" i="1"/>
  <c r="CC20" i="1"/>
  <c r="CC21" i="1"/>
  <c r="CC28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D9" i="1"/>
  <c r="BD10" i="1"/>
  <c r="BD11" i="1"/>
  <c r="BD8" i="1"/>
  <c r="BD14" i="1"/>
  <c r="BD15" i="1"/>
  <c r="BD16" i="1"/>
  <c r="BD13" i="1"/>
  <c r="BD19" i="1"/>
  <c r="BD20" i="1"/>
  <c r="BD21" i="1"/>
  <c r="BD18" i="1"/>
  <c r="BD7" i="1"/>
  <c r="H24" i="1"/>
  <c r="BD24" i="1"/>
  <c r="H25" i="1"/>
  <c r="BD25" i="1"/>
  <c r="BD23" i="1"/>
  <c r="BD31" i="1"/>
  <c r="BD27" i="1"/>
  <c r="BD22" i="1"/>
  <c r="BD33" i="1"/>
  <c r="BD34" i="1"/>
  <c r="BD35" i="1"/>
  <c r="BD36" i="1"/>
  <c r="BD32" i="1"/>
  <c r="BD37" i="1"/>
  <c r="BE9" i="1"/>
  <c r="BE10" i="1"/>
  <c r="BE11" i="1"/>
  <c r="BE8" i="1"/>
  <c r="BE14" i="1"/>
  <c r="BE15" i="1"/>
  <c r="BE16" i="1"/>
  <c r="BE13" i="1"/>
  <c r="BE19" i="1"/>
  <c r="BE20" i="1"/>
  <c r="BE21" i="1"/>
  <c r="BE18" i="1"/>
  <c r="BE7" i="1"/>
  <c r="BE24" i="1"/>
  <c r="BE25" i="1"/>
  <c r="BE23" i="1"/>
  <c r="BE31" i="1"/>
  <c r="BE27" i="1"/>
  <c r="BE22" i="1"/>
  <c r="BE33" i="1"/>
  <c r="BE34" i="1"/>
  <c r="BE35" i="1"/>
  <c r="BE36" i="1"/>
  <c r="BE32" i="1"/>
  <c r="BE37" i="1"/>
  <c r="BF9" i="1"/>
  <c r="BF10" i="1"/>
  <c r="BF11" i="1"/>
  <c r="BF8" i="1"/>
  <c r="BF14" i="1"/>
  <c r="BF15" i="1"/>
  <c r="BF16" i="1"/>
  <c r="BF13" i="1"/>
  <c r="BF19" i="1"/>
  <c r="BF20" i="1"/>
  <c r="BF21" i="1"/>
  <c r="BF18" i="1"/>
  <c r="BF7" i="1"/>
  <c r="BF24" i="1"/>
  <c r="BF25" i="1"/>
  <c r="BF23" i="1"/>
  <c r="BF31" i="1"/>
  <c r="BF27" i="1"/>
  <c r="BF22" i="1"/>
  <c r="BF33" i="1"/>
  <c r="BF34" i="1"/>
  <c r="BF35" i="1"/>
  <c r="BF36" i="1"/>
  <c r="BF32" i="1"/>
  <c r="BF37" i="1"/>
  <c r="BG9" i="1"/>
  <c r="BG10" i="1"/>
  <c r="BG11" i="1"/>
  <c r="BG8" i="1"/>
  <c r="BG14" i="1"/>
  <c r="BG15" i="1"/>
  <c r="BG16" i="1"/>
  <c r="BG13" i="1"/>
  <c r="BG19" i="1"/>
  <c r="BG20" i="1"/>
  <c r="BG21" i="1"/>
  <c r="BG18" i="1"/>
  <c r="BG7" i="1"/>
  <c r="BG24" i="1"/>
  <c r="BG25" i="1"/>
  <c r="BG23" i="1"/>
  <c r="BG31" i="1"/>
  <c r="BG27" i="1"/>
  <c r="BG22" i="1"/>
  <c r="BG33" i="1"/>
  <c r="BG34" i="1"/>
  <c r="BG35" i="1"/>
  <c r="BG36" i="1"/>
  <c r="BG32" i="1"/>
  <c r="BG37" i="1"/>
  <c r="BH10" i="1"/>
  <c r="BH11" i="1"/>
  <c r="BH8" i="1"/>
  <c r="BH14" i="1"/>
  <c r="BH15" i="1"/>
  <c r="BH16" i="1"/>
  <c r="BH13" i="1"/>
  <c r="BH19" i="1"/>
  <c r="BH20" i="1"/>
  <c r="BH21" i="1"/>
  <c r="BH18" i="1"/>
  <c r="BH7" i="1"/>
  <c r="BH24" i="1"/>
  <c r="BH25" i="1"/>
  <c r="BH23" i="1"/>
  <c r="BH31" i="1"/>
  <c r="BH27" i="1"/>
  <c r="BH22" i="1"/>
  <c r="BH33" i="1"/>
  <c r="BH34" i="1"/>
  <c r="BH35" i="1"/>
  <c r="BH36" i="1"/>
  <c r="BH32" i="1"/>
  <c r="BH37" i="1"/>
  <c r="BI10" i="1"/>
  <c r="BI11" i="1"/>
  <c r="BI8" i="1"/>
  <c r="BI14" i="1"/>
  <c r="BI15" i="1"/>
  <c r="BI16" i="1"/>
  <c r="BI13" i="1"/>
  <c r="BI19" i="1"/>
  <c r="BI20" i="1"/>
  <c r="BI21" i="1"/>
  <c r="BI18" i="1"/>
  <c r="BI7" i="1"/>
  <c r="BI24" i="1"/>
  <c r="BI25" i="1"/>
  <c r="BI23" i="1"/>
  <c r="BI31" i="1"/>
  <c r="BI27" i="1"/>
  <c r="BI22" i="1"/>
  <c r="BI33" i="1"/>
  <c r="BI34" i="1"/>
  <c r="BI35" i="1"/>
  <c r="BI36" i="1"/>
  <c r="BI32" i="1"/>
  <c r="BI37" i="1"/>
  <c r="BJ10" i="1"/>
  <c r="BJ11" i="1"/>
  <c r="BJ8" i="1"/>
  <c r="BJ14" i="1"/>
  <c r="BJ15" i="1"/>
  <c r="BJ16" i="1"/>
  <c r="BJ13" i="1"/>
  <c r="BJ19" i="1"/>
  <c r="BJ20" i="1"/>
  <c r="BJ21" i="1"/>
  <c r="BJ18" i="1"/>
  <c r="BJ7" i="1"/>
  <c r="BJ24" i="1"/>
  <c r="BJ25" i="1"/>
  <c r="BJ23" i="1"/>
  <c r="BJ31" i="1"/>
  <c r="BJ27" i="1"/>
  <c r="BJ22" i="1"/>
  <c r="BJ33" i="1"/>
  <c r="BJ34" i="1"/>
  <c r="BJ35" i="1"/>
  <c r="BJ36" i="1"/>
  <c r="BJ32" i="1"/>
  <c r="BJ37" i="1"/>
  <c r="BK10" i="1"/>
  <c r="BK11" i="1"/>
  <c r="BK8" i="1"/>
  <c r="BK14" i="1"/>
  <c r="BK15" i="1"/>
  <c r="BK16" i="1"/>
  <c r="BK13" i="1"/>
  <c r="BK19" i="1"/>
  <c r="BK20" i="1"/>
  <c r="BK21" i="1"/>
  <c r="BK18" i="1"/>
  <c r="BK7" i="1"/>
  <c r="BK25" i="1"/>
  <c r="BK23" i="1"/>
  <c r="BK31" i="1"/>
  <c r="BK27" i="1"/>
  <c r="BK22" i="1"/>
  <c r="BK33" i="1"/>
  <c r="BK34" i="1"/>
  <c r="BK35" i="1"/>
  <c r="BK36" i="1"/>
  <c r="BK32" i="1"/>
  <c r="BK37" i="1"/>
  <c r="BL10" i="1"/>
  <c r="BL11" i="1"/>
  <c r="BL8" i="1"/>
  <c r="BL14" i="1"/>
  <c r="BL15" i="1"/>
  <c r="BL16" i="1"/>
  <c r="BL13" i="1"/>
  <c r="BL19" i="1"/>
  <c r="BL20" i="1"/>
  <c r="BL21" i="1"/>
  <c r="BL18" i="1"/>
  <c r="BL7" i="1"/>
  <c r="BL25" i="1"/>
  <c r="BL23" i="1"/>
  <c r="BL31" i="1"/>
  <c r="BL27" i="1"/>
  <c r="BL22" i="1"/>
  <c r="BL33" i="1"/>
  <c r="BL34" i="1"/>
  <c r="BL35" i="1"/>
  <c r="BL36" i="1"/>
  <c r="BL32" i="1"/>
  <c r="BL37" i="1"/>
  <c r="BM10" i="1"/>
  <c r="BM11" i="1"/>
  <c r="BM8" i="1"/>
  <c r="BM14" i="1"/>
  <c r="BM15" i="1"/>
  <c r="BM16" i="1"/>
  <c r="BM13" i="1"/>
  <c r="BM19" i="1"/>
  <c r="BM20" i="1"/>
  <c r="BM21" i="1"/>
  <c r="BM18" i="1"/>
  <c r="BM7" i="1"/>
  <c r="BM25" i="1"/>
  <c r="BM23" i="1"/>
  <c r="BM31" i="1"/>
  <c r="BM27" i="1"/>
  <c r="BM22" i="1"/>
  <c r="BM33" i="1"/>
  <c r="BM34" i="1"/>
  <c r="BM35" i="1"/>
  <c r="BM36" i="1"/>
  <c r="BM32" i="1"/>
  <c r="BM37" i="1"/>
  <c r="BN10" i="1"/>
  <c r="BN11" i="1"/>
  <c r="BN8" i="1"/>
  <c r="BN14" i="1"/>
  <c r="BN15" i="1"/>
  <c r="BN16" i="1"/>
  <c r="BN13" i="1"/>
  <c r="BN19" i="1"/>
  <c r="BN20" i="1"/>
  <c r="BN21" i="1"/>
  <c r="BN18" i="1"/>
  <c r="BN7" i="1"/>
  <c r="BN25" i="1"/>
  <c r="BN23" i="1"/>
  <c r="BN31" i="1"/>
  <c r="BN27" i="1"/>
  <c r="BN22" i="1"/>
  <c r="BN33" i="1"/>
  <c r="BN34" i="1"/>
  <c r="BN35" i="1"/>
  <c r="BN36" i="1"/>
  <c r="BN32" i="1"/>
  <c r="BN37" i="1"/>
  <c r="BO10" i="1"/>
  <c r="BO11" i="1"/>
  <c r="BO8" i="1"/>
  <c r="BO15" i="1"/>
  <c r="BO16" i="1"/>
  <c r="BO13" i="1"/>
  <c r="BO19" i="1"/>
  <c r="BO20" i="1"/>
  <c r="BO21" i="1"/>
  <c r="BO18" i="1"/>
  <c r="BO7" i="1"/>
  <c r="BO25" i="1"/>
  <c r="BO23" i="1"/>
  <c r="BO31" i="1"/>
  <c r="BO27" i="1"/>
  <c r="BO22" i="1"/>
  <c r="BO33" i="1"/>
  <c r="BO34" i="1"/>
  <c r="BO35" i="1"/>
  <c r="BO36" i="1"/>
  <c r="BO32" i="1"/>
  <c r="BO37" i="1"/>
  <c r="BP37" i="1"/>
  <c r="BP36" i="1"/>
  <c r="BP35" i="1"/>
  <c r="BP33" i="1"/>
  <c r="BP24" i="1"/>
  <c r="BP10" i="1"/>
  <c r="BP11" i="1"/>
  <c r="BP9" i="1"/>
  <c r="BP14" i="1"/>
  <c r="BP16" i="1"/>
  <c r="BP15" i="1"/>
  <c r="BP25" i="1"/>
  <c r="BP26" i="1"/>
  <c r="BP29" i="1"/>
  <c r="BP34" i="1"/>
  <c r="BP30" i="1"/>
  <c r="BP31" i="1"/>
  <c r="BP19" i="1"/>
  <c r="BP20" i="1"/>
  <c r="BP21" i="1"/>
  <c r="BP28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AQ9" i="1"/>
  <c r="AQ10" i="1"/>
  <c r="AQ11" i="1"/>
  <c r="AQ8" i="1"/>
  <c r="AQ14" i="1"/>
  <c r="AQ15" i="1"/>
  <c r="AQ16" i="1"/>
  <c r="AQ13" i="1"/>
  <c r="AQ19" i="1"/>
  <c r="AQ20" i="1"/>
  <c r="AQ21" i="1"/>
  <c r="AQ18" i="1"/>
  <c r="AQ7" i="1"/>
  <c r="AQ24" i="1"/>
  <c r="AQ23" i="1"/>
  <c r="AQ29" i="1"/>
  <c r="H30" i="1"/>
  <c r="AQ30" i="1"/>
  <c r="AQ27" i="1"/>
  <c r="AQ22" i="1"/>
  <c r="AQ33" i="1"/>
  <c r="AQ34" i="1"/>
  <c r="AQ35" i="1"/>
  <c r="AQ36" i="1"/>
  <c r="AQ32" i="1"/>
  <c r="AQ37" i="1"/>
  <c r="AR9" i="1"/>
  <c r="AR10" i="1"/>
  <c r="AR11" i="1"/>
  <c r="AR8" i="1"/>
  <c r="AR14" i="1"/>
  <c r="AR15" i="1"/>
  <c r="AR16" i="1"/>
  <c r="AR13" i="1"/>
  <c r="AR19" i="1"/>
  <c r="AR20" i="1"/>
  <c r="AR21" i="1"/>
  <c r="AR18" i="1"/>
  <c r="AR7" i="1"/>
  <c r="AR24" i="1"/>
  <c r="AR23" i="1"/>
  <c r="AR29" i="1"/>
  <c r="AR30" i="1"/>
  <c r="AR27" i="1"/>
  <c r="AR22" i="1"/>
  <c r="AR33" i="1"/>
  <c r="AR34" i="1"/>
  <c r="AR35" i="1"/>
  <c r="AR36" i="1"/>
  <c r="AR32" i="1"/>
  <c r="AR37" i="1"/>
  <c r="AS9" i="1"/>
  <c r="AS10" i="1"/>
  <c r="AS11" i="1"/>
  <c r="AS8" i="1"/>
  <c r="AS14" i="1"/>
  <c r="AS15" i="1"/>
  <c r="AS16" i="1"/>
  <c r="AS13" i="1"/>
  <c r="AS19" i="1"/>
  <c r="AS20" i="1"/>
  <c r="AS21" i="1"/>
  <c r="AS18" i="1"/>
  <c r="AS7" i="1"/>
  <c r="AS24" i="1"/>
  <c r="AS23" i="1"/>
  <c r="AS29" i="1"/>
  <c r="AS30" i="1"/>
  <c r="AS27" i="1"/>
  <c r="AS22" i="1"/>
  <c r="AS33" i="1"/>
  <c r="AS34" i="1"/>
  <c r="AS35" i="1"/>
  <c r="AS36" i="1"/>
  <c r="AS32" i="1"/>
  <c r="AS37" i="1"/>
  <c r="AT9" i="1"/>
  <c r="AT10" i="1"/>
  <c r="AT11" i="1"/>
  <c r="AT8" i="1"/>
  <c r="AT14" i="1"/>
  <c r="AT15" i="1"/>
  <c r="AT16" i="1"/>
  <c r="AT13" i="1"/>
  <c r="AT19" i="1"/>
  <c r="AT20" i="1"/>
  <c r="AT21" i="1"/>
  <c r="AT18" i="1"/>
  <c r="AT7" i="1"/>
  <c r="AT24" i="1"/>
  <c r="AT23" i="1"/>
  <c r="AT30" i="1"/>
  <c r="AT27" i="1"/>
  <c r="AT22" i="1"/>
  <c r="AT33" i="1"/>
  <c r="AT34" i="1"/>
  <c r="AT35" i="1"/>
  <c r="AT36" i="1"/>
  <c r="AT32" i="1"/>
  <c r="AT37" i="1"/>
  <c r="AU9" i="1"/>
  <c r="AU10" i="1"/>
  <c r="AU11" i="1"/>
  <c r="AU8" i="1"/>
  <c r="AU14" i="1"/>
  <c r="AU15" i="1"/>
  <c r="AU16" i="1"/>
  <c r="AU13" i="1"/>
  <c r="AU19" i="1"/>
  <c r="AU20" i="1"/>
  <c r="AU21" i="1"/>
  <c r="AU18" i="1"/>
  <c r="AU7" i="1"/>
  <c r="AU24" i="1"/>
  <c r="AU23" i="1"/>
  <c r="AU30" i="1"/>
  <c r="AU27" i="1"/>
  <c r="AU22" i="1"/>
  <c r="AU33" i="1"/>
  <c r="AU34" i="1"/>
  <c r="AU35" i="1"/>
  <c r="AU36" i="1"/>
  <c r="AU32" i="1"/>
  <c r="AU37" i="1"/>
  <c r="AV9" i="1"/>
  <c r="AV10" i="1"/>
  <c r="AV11" i="1"/>
  <c r="AV8" i="1"/>
  <c r="AV14" i="1"/>
  <c r="AV15" i="1"/>
  <c r="AV16" i="1"/>
  <c r="AV13" i="1"/>
  <c r="AV19" i="1"/>
  <c r="AV20" i="1"/>
  <c r="AV21" i="1"/>
  <c r="AV18" i="1"/>
  <c r="AV7" i="1"/>
  <c r="AV24" i="1"/>
  <c r="AV23" i="1"/>
  <c r="AV27" i="1"/>
  <c r="AV22" i="1"/>
  <c r="AV33" i="1"/>
  <c r="AV34" i="1"/>
  <c r="AV35" i="1"/>
  <c r="AV36" i="1"/>
  <c r="AV32" i="1"/>
  <c r="AV37" i="1"/>
  <c r="AW9" i="1"/>
  <c r="AW10" i="1"/>
  <c r="AW11" i="1"/>
  <c r="AW8" i="1"/>
  <c r="AW14" i="1"/>
  <c r="AW15" i="1"/>
  <c r="AW16" i="1"/>
  <c r="AW13" i="1"/>
  <c r="AW19" i="1"/>
  <c r="AW20" i="1"/>
  <c r="AW21" i="1"/>
  <c r="AW18" i="1"/>
  <c r="AW7" i="1"/>
  <c r="AW24" i="1"/>
  <c r="AW23" i="1"/>
  <c r="AW27" i="1"/>
  <c r="AW22" i="1"/>
  <c r="AW33" i="1"/>
  <c r="AW34" i="1"/>
  <c r="AW35" i="1"/>
  <c r="AW36" i="1"/>
  <c r="AW32" i="1"/>
  <c r="AW37" i="1"/>
  <c r="AX9" i="1"/>
  <c r="AX10" i="1"/>
  <c r="AX11" i="1"/>
  <c r="AX8" i="1"/>
  <c r="AX14" i="1"/>
  <c r="AX15" i="1"/>
  <c r="AX16" i="1"/>
  <c r="AX13" i="1"/>
  <c r="AX19" i="1"/>
  <c r="AX20" i="1"/>
  <c r="AX21" i="1"/>
  <c r="AX18" i="1"/>
  <c r="AX7" i="1"/>
  <c r="AX24" i="1"/>
  <c r="AX23" i="1"/>
  <c r="AX27" i="1"/>
  <c r="AX22" i="1"/>
  <c r="AX33" i="1"/>
  <c r="AX34" i="1"/>
  <c r="AX35" i="1"/>
  <c r="AX36" i="1"/>
  <c r="AX32" i="1"/>
  <c r="AX37" i="1"/>
  <c r="AY9" i="1"/>
  <c r="AY10" i="1"/>
  <c r="AY11" i="1"/>
  <c r="AY8" i="1"/>
  <c r="AY14" i="1"/>
  <c r="AY15" i="1"/>
  <c r="AY16" i="1"/>
  <c r="AY13" i="1"/>
  <c r="AY19" i="1"/>
  <c r="AY20" i="1"/>
  <c r="AY21" i="1"/>
  <c r="AY18" i="1"/>
  <c r="AY7" i="1"/>
  <c r="AY24" i="1"/>
  <c r="AY23" i="1"/>
  <c r="AY27" i="1"/>
  <c r="AY22" i="1"/>
  <c r="AY33" i="1"/>
  <c r="AY34" i="1"/>
  <c r="AY35" i="1"/>
  <c r="AY36" i="1"/>
  <c r="AY32" i="1"/>
  <c r="AY37" i="1"/>
  <c r="AZ9" i="1"/>
  <c r="AZ10" i="1"/>
  <c r="AZ11" i="1"/>
  <c r="AZ8" i="1"/>
  <c r="AZ14" i="1"/>
  <c r="AZ15" i="1"/>
  <c r="AZ16" i="1"/>
  <c r="AZ13" i="1"/>
  <c r="AZ19" i="1"/>
  <c r="AZ20" i="1"/>
  <c r="AZ21" i="1"/>
  <c r="AZ18" i="1"/>
  <c r="AZ7" i="1"/>
  <c r="AZ24" i="1"/>
  <c r="AZ23" i="1"/>
  <c r="AZ27" i="1"/>
  <c r="AZ22" i="1"/>
  <c r="AZ33" i="1"/>
  <c r="AZ34" i="1"/>
  <c r="AZ35" i="1"/>
  <c r="AZ36" i="1"/>
  <c r="AZ32" i="1"/>
  <c r="AZ37" i="1"/>
  <c r="BA9" i="1"/>
  <c r="BA10" i="1"/>
  <c r="BA11" i="1"/>
  <c r="BA8" i="1"/>
  <c r="BA14" i="1"/>
  <c r="BA15" i="1"/>
  <c r="BA16" i="1"/>
  <c r="BA13" i="1"/>
  <c r="BA19" i="1"/>
  <c r="BA20" i="1"/>
  <c r="BA21" i="1"/>
  <c r="BA18" i="1"/>
  <c r="BA7" i="1"/>
  <c r="BA24" i="1"/>
  <c r="BA23" i="1"/>
  <c r="BA27" i="1"/>
  <c r="BA22" i="1"/>
  <c r="BA33" i="1"/>
  <c r="BA34" i="1"/>
  <c r="BA35" i="1"/>
  <c r="BA36" i="1"/>
  <c r="BA32" i="1"/>
  <c r="BA37" i="1"/>
  <c r="BB9" i="1"/>
  <c r="BB10" i="1"/>
  <c r="BB11" i="1"/>
  <c r="BB8" i="1"/>
  <c r="BB14" i="1"/>
  <c r="BB15" i="1"/>
  <c r="BB16" i="1"/>
  <c r="BB13" i="1"/>
  <c r="BB19" i="1"/>
  <c r="BB20" i="1"/>
  <c r="BB21" i="1"/>
  <c r="BB18" i="1"/>
  <c r="BB7" i="1"/>
  <c r="BB24" i="1"/>
  <c r="BB23" i="1"/>
  <c r="BB27" i="1"/>
  <c r="BB22" i="1"/>
  <c r="BB33" i="1"/>
  <c r="BB34" i="1"/>
  <c r="BB35" i="1"/>
  <c r="BB36" i="1"/>
  <c r="BB32" i="1"/>
  <c r="BB37" i="1"/>
  <c r="BC37" i="1"/>
  <c r="BC36" i="1"/>
  <c r="BC35" i="1"/>
  <c r="BC33" i="1"/>
  <c r="BC24" i="1"/>
  <c r="BC10" i="1"/>
  <c r="BC11" i="1"/>
  <c r="BC9" i="1"/>
  <c r="BC14" i="1"/>
  <c r="BC16" i="1"/>
  <c r="BC15" i="1"/>
  <c r="BC25" i="1"/>
  <c r="BC26" i="1"/>
  <c r="BC29" i="1"/>
  <c r="BC34" i="1"/>
  <c r="BC30" i="1"/>
  <c r="BC31" i="1"/>
  <c r="BC19" i="1"/>
  <c r="BC20" i="1"/>
  <c r="BC21" i="1"/>
  <c r="BC28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D9" i="1"/>
  <c r="AD10" i="1"/>
  <c r="AD8" i="1"/>
  <c r="AD14" i="1"/>
  <c r="AD15" i="1"/>
  <c r="AD13" i="1"/>
  <c r="AD19" i="1"/>
  <c r="AD20" i="1"/>
  <c r="AD21" i="1"/>
  <c r="AD18" i="1"/>
  <c r="AD7" i="1"/>
  <c r="AD23" i="1"/>
  <c r="H28" i="1"/>
  <c r="AD28" i="1"/>
  <c r="AD27" i="1"/>
  <c r="AD22" i="1"/>
  <c r="AD33" i="1"/>
  <c r="AD34" i="1"/>
  <c r="AD35" i="1"/>
  <c r="AD36" i="1"/>
  <c r="AD32" i="1"/>
  <c r="AD37" i="1"/>
  <c r="AE9" i="1"/>
  <c r="AE10" i="1"/>
  <c r="AE8" i="1"/>
  <c r="AE14" i="1"/>
  <c r="AE15" i="1"/>
  <c r="AE13" i="1"/>
  <c r="AE19" i="1"/>
  <c r="AE20" i="1"/>
  <c r="AE21" i="1"/>
  <c r="AE18" i="1"/>
  <c r="AE7" i="1"/>
  <c r="AE23" i="1"/>
  <c r="AE28" i="1"/>
  <c r="AE27" i="1"/>
  <c r="AE22" i="1"/>
  <c r="AE33" i="1"/>
  <c r="AE34" i="1"/>
  <c r="AE35" i="1"/>
  <c r="AE36" i="1"/>
  <c r="AE32" i="1"/>
  <c r="AE37" i="1"/>
  <c r="AF9" i="1"/>
  <c r="AF10" i="1"/>
  <c r="AF8" i="1"/>
  <c r="AF14" i="1"/>
  <c r="AF15" i="1"/>
  <c r="AF13" i="1"/>
  <c r="AF19" i="1"/>
  <c r="AF20" i="1"/>
  <c r="AF21" i="1"/>
  <c r="AF18" i="1"/>
  <c r="AF7" i="1"/>
  <c r="AF23" i="1"/>
  <c r="AF28" i="1"/>
  <c r="AF27" i="1"/>
  <c r="AF22" i="1"/>
  <c r="AF33" i="1"/>
  <c r="AF34" i="1"/>
  <c r="AF35" i="1"/>
  <c r="AF36" i="1"/>
  <c r="AF32" i="1"/>
  <c r="AF37" i="1"/>
  <c r="AG9" i="1"/>
  <c r="AG10" i="1"/>
  <c r="AG8" i="1"/>
  <c r="AG14" i="1"/>
  <c r="AG15" i="1"/>
  <c r="AG13" i="1"/>
  <c r="AG19" i="1"/>
  <c r="AG20" i="1"/>
  <c r="AG21" i="1"/>
  <c r="AG18" i="1"/>
  <c r="AG7" i="1"/>
  <c r="AG23" i="1"/>
  <c r="AG28" i="1"/>
  <c r="AG27" i="1"/>
  <c r="AG22" i="1"/>
  <c r="AG33" i="1"/>
  <c r="AG34" i="1"/>
  <c r="AG35" i="1"/>
  <c r="AG36" i="1"/>
  <c r="AG32" i="1"/>
  <c r="AG37" i="1"/>
  <c r="AH9" i="1"/>
  <c r="AH10" i="1"/>
  <c r="AH8" i="1"/>
  <c r="AH14" i="1"/>
  <c r="AH15" i="1"/>
  <c r="AH13" i="1"/>
  <c r="AH19" i="1"/>
  <c r="AH20" i="1"/>
  <c r="AH21" i="1"/>
  <c r="AH18" i="1"/>
  <c r="AH7" i="1"/>
  <c r="AH23" i="1"/>
  <c r="AH28" i="1"/>
  <c r="AH27" i="1"/>
  <c r="AH22" i="1"/>
  <c r="AH33" i="1"/>
  <c r="AH34" i="1"/>
  <c r="AH35" i="1"/>
  <c r="AH36" i="1"/>
  <c r="AH32" i="1"/>
  <c r="AH37" i="1"/>
  <c r="AI9" i="1"/>
  <c r="AI10" i="1"/>
  <c r="AI8" i="1"/>
  <c r="AI14" i="1"/>
  <c r="AI15" i="1"/>
  <c r="AI13" i="1"/>
  <c r="AI19" i="1"/>
  <c r="AI20" i="1"/>
  <c r="AI21" i="1"/>
  <c r="AI18" i="1"/>
  <c r="AI7" i="1"/>
  <c r="AI23" i="1"/>
  <c r="AI28" i="1"/>
  <c r="AI27" i="1"/>
  <c r="AI22" i="1"/>
  <c r="AI33" i="1"/>
  <c r="AI34" i="1"/>
  <c r="AI35" i="1"/>
  <c r="AI36" i="1"/>
  <c r="AI32" i="1"/>
  <c r="AI37" i="1"/>
  <c r="AJ9" i="1"/>
  <c r="AJ10" i="1"/>
  <c r="AJ11" i="1"/>
  <c r="AJ8" i="1"/>
  <c r="AJ14" i="1"/>
  <c r="AJ15" i="1"/>
  <c r="AJ16" i="1"/>
  <c r="AJ13" i="1"/>
  <c r="AJ19" i="1"/>
  <c r="AJ20" i="1"/>
  <c r="AJ21" i="1"/>
  <c r="AJ18" i="1"/>
  <c r="AJ7" i="1"/>
  <c r="AJ23" i="1"/>
  <c r="AJ28" i="1"/>
  <c r="AJ27" i="1"/>
  <c r="AJ22" i="1"/>
  <c r="AJ33" i="1"/>
  <c r="AJ34" i="1"/>
  <c r="AJ35" i="1"/>
  <c r="AJ36" i="1"/>
  <c r="AJ32" i="1"/>
  <c r="AJ37" i="1"/>
  <c r="AK9" i="1"/>
  <c r="AK10" i="1"/>
  <c r="AK11" i="1"/>
  <c r="AK8" i="1"/>
  <c r="AK14" i="1"/>
  <c r="AK15" i="1"/>
  <c r="AK16" i="1"/>
  <c r="AK13" i="1"/>
  <c r="AK19" i="1"/>
  <c r="AK20" i="1"/>
  <c r="AK21" i="1"/>
  <c r="AK18" i="1"/>
  <c r="AK7" i="1"/>
  <c r="AK24" i="1"/>
  <c r="AK23" i="1"/>
  <c r="AK28" i="1"/>
  <c r="AK29" i="1"/>
  <c r="AK27" i="1"/>
  <c r="AK22" i="1"/>
  <c r="AK33" i="1"/>
  <c r="AK34" i="1"/>
  <c r="AK35" i="1"/>
  <c r="AK36" i="1"/>
  <c r="AK32" i="1"/>
  <c r="AK37" i="1"/>
  <c r="AL9" i="1"/>
  <c r="AL10" i="1"/>
  <c r="AL11" i="1"/>
  <c r="AL8" i="1"/>
  <c r="AL14" i="1"/>
  <c r="AL15" i="1"/>
  <c r="AL16" i="1"/>
  <c r="AL13" i="1"/>
  <c r="AL19" i="1"/>
  <c r="AL20" i="1"/>
  <c r="AL21" i="1"/>
  <c r="AL18" i="1"/>
  <c r="AL7" i="1"/>
  <c r="AL24" i="1"/>
  <c r="AL23" i="1"/>
  <c r="AL28" i="1"/>
  <c r="AL29" i="1"/>
  <c r="AL27" i="1"/>
  <c r="AL22" i="1"/>
  <c r="AL33" i="1"/>
  <c r="AL34" i="1"/>
  <c r="AL35" i="1"/>
  <c r="AL36" i="1"/>
  <c r="AL32" i="1"/>
  <c r="AL37" i="1"/>
  <c r="AM9" i="1"/>
  <c r="AM10" i="1"/>
  <c r="AM11" i="1"/>
  <c r="AM8" i="1"/>
  <c r="AM14" i="1"/>
  <c r="AM15" i="1"/>
  <c r="AM16" i="1"/>
  <c r="AM13" i="1"/>
  <c r="AM19" i="1"/>
  <c r="AM20" i="1"/>
  <c r="AM21" i="1"/>
  <c r="AM18" i="1"/>
  <c r="AM7" i="1"/>
  <c r="AM24" i="1"/>
  <c r="AM23" i="1"/>
  <c r="AM28" i="1"/>
  <c r="AM29" i="1"/>
  <c r="AM27" i="1"/>
  <c r="AM22" i="1"/>
  <c r="AM33" i="1"/>
  <c r="AM34" i="1"/>
  <c r="AM35" i="1"/>
  <c r="AM36" i="1"/>
  <c r="AM32" i="1"/>
  <c r="AM37" i="1"/>
  <c r="AN9" i="1"/>
  <c r="AN10" i="1"/>
  <c r="AN11" i="1"/>
  <c r="AN8" i="1"/>
  <c r="AN14" i="1"/>
  <c r="AN15" i="1"/>
  <c r="AN16" i="1"/>
  <c r="AN13" i="1"/>
  <c r="AN19" i="1"/>
  <c r="AN20" i="1"/>
  <c r="AN21" i="1"/>
  <c r="AN18" i="1"/>
  <c r="AN7" i="1"/>
  <c r="AN24" i="1"/>
  <c r="AN23" i="1"/>
  <c r="AN28" i="1"/>
  <c r="AN29" i="1"/>
  <c r="AN27" i="1"/>
  <c r="AN22" i="1"/>
  <c r="AN33" i="1"/>
  <c r="AN34" i="1"/>
  <c r="AN35" i="1"/>
  <c r="AN36" i="1"/>
  <c r="AN32" i="1"/>
  <c r="AN37" i="1"/>
  <c r="AO9" i="1"/>
  <c r="AO10" i="1"/>
  <c r="AO11" i="1"/>
  <c r="AO8" i="1"/>
  <c r="AO14" i="1"/>
  <c r="AO15" i="1"/>
  <c r="AO16" i="1"/>
  <c r="AO13" i="1"/>
  <c r="AO19" i="1"/>
  <c r="AO20" i="1"/>
  <c r="AO21" i="1"/>
  <c r="AO18" i="1"/>
  <c r="AO7" i="1"/>
  <c r="AO24" i="1"/>
  <c r="AO23" i="1"/>
  <c r="AO28" i="1"/>
  <c r="AO29" i="1"/>
  <c r="AO30" i="1"/>
  <c r="AO27" i="1"/>
  <c r="AO22" i="1"/>
  <c r="AO33" i="1"/>
  <c r="AO34" i="1"/>
  <c r="AO35" i="1"/>
  <c r="AO36" i="1"/>
  <c r="AO32" i="1"/>
  <c r="AO37" i="1"/>
  <c r="AP37" i="1"/>
  <c r="AP36" i="1"/>
  <c r="AP35" i="1"/>
  <c r="AP33" i="1"/>
  <c r="AP24" i="1"/>
  <c r="AP10" i="1"/>
  <c r="AP11" i="1"/>
  <c r="AP9" i="1"/>
  <c r="AP14" i="1"/>
  <c r="AP16" i="1"/>
  <c r="AP15" i="1"/>
  <c r="AP25" i="1"/>
  <c r="AP26" i="1"/>
  <c r="AP29" i="1"/>
  <c r="AP34" i="1"/>
  <c r="AP30" i="1"/>
  <c r="AP31" i="1"/>
  <c r="AP19" i="1"/>
  <c r="AP20" i="1"/>
  <c r="AP21" i="1"/>
  <c r="AP28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Q8" i="1"/>
  <c r="Q13" i="1"/>
  <c r="Q19" i="1"/>
  <c r="Q20" i="1"/>
  <c r="Q21" i="1"/>
  <c r="Q18" i="1"/>
  <c r="Q7" i="1"/>
  <c r="Q23" i="1"/>
  <c r="Q27" i="1"/>
  <c r="Q22" i="1"/>
  <c r="Q32" i="1"/>
  <c r="Q37" i="1"/>
  <c r="R8" i="1"/>
  <c r="R13" i="1"/>
  <c r="R19" i="1"/>
  <c r="R20" i="1"/>
  <c r="R21" i="1"/>
  <c r="R18" i="1"/>
  <c r="R7" i="1"/>
  <c r="R23" i="1"/>
  <c r="R27" i="1"/>
  <c r="R22" i="1"/>
  <c r="R32" i="1"/>
  <c r="R37" i="1"/>
  <c r="S8" i="1"/>
  <c r="S13" i="1"/>
  <c r="S19" i="1"/>
  <c r="S20" i="1"/>
  <c r="S21" i="1"/>
  <c r="S18" i="1"/>
  <c r="S7" i="1"/>
  <c r="S23" i="1"/>
  <c r="S27" i="1"/>
  <c r="S22" i="1"/>
  <c r="S32" i="1"/>
  <c r="S37" i="1"/>
  <c r="T8" i="1"/>
  <c r="T13" i="1"/>
  <c r="T19" i="1"/>
  <c r="T20" i="1"/>
  <c r="T21" i="1"/>
  <c r="T18" i="1"/>
  <c r="T7" i="1"/>
  <c r="T23" i="1"/>
  <c r="T27" i="1"/>
  <c r="T22" i="1"/>
  <c r="T32" i="1"/>
  <c r="T37" i="1"/>
  <c r="U8" i="1"/>
  <c r="U13" i="1"/>
  <c r="U19" i="1"/>
  <c r="U20" i="1"/>
  <c r="U21" i="1"/>
  <c r="U18" i="1"/>
  <c r="U7" i="1"/>
  <c r="U23" i="1"/>
  <c r="U27" i="1"/>
  <c r="U22" i="1"/>
  <c r="U32" i="1"/>
  <c r="U37" i="1"/>
  <c r="V8" i="1"/>
  <c r="V13" i="1"/>
  <c r="V19" i="1"/>
  <c r="V20" i="1"/>
  <c r="V21" i="1"/>
  <c r="V18" i="1"/>
  <c r="V7" i="1"/>
  <c r="V23" i="1"/>
  <c r="V27" i="1"/>
  <c r="V22" i="1"/>
  <c r="V32" i="1"/>
  <c r="V37" i="1"/>
  <c r="W8" i="1"/>
  <c r="W13" i="1"/>
  <c r="W19" i="1"/>
  <c r="W20" i="1"/>
  <c r="W21" i="1"/>
  <c r="W18" i="1"/>
  <c r="W7" i="1"/>
  <c r="W23" i="1"/>
  <c r="W27" i="1"/>
  <c r="W22" i="1"/>
  <c r="W33" i="1"/>
  <c r="W34" i="1"/>
  <c r="W35" i="1"/>
  <c r="W36" i="1"/>
  <c r="W32" i="1"/>
  <c r="W37" i="1"/>
  <c r="X8" i="1"/>
  <c r="X13" i="1"/>
  <c r="X19" i="1"/>
  <c r="X20" i="1"/>
  <c r="X21" i="1"/>
  <c r="X18" i="1"/>
  <c r="X7" i="1"/>
  <c r="X23" i="1"/>
  <c r="X27" i="1"/>
  <c r="X22" i="1"/>
  <c r="X33" i="1"/>
  <c r="X34" i="1"/>
  <c r="X35" i="1"/>
  <c r="X36" i="1"/>
  <c r="X32" i="1"/>
  <c r="X37" i="1"/>
  <c r="Y9" i="1"/>
  <c r="Y8" i="1"/>
  <c r="Y14" i="1"/>
  <c r="Y13" i="1"/>
  <c r="Y19" i="1"/>
  <c r="Y20" i="1"/>
  <c r="Y21" i="1"/>
  <c r="Y18" i="1"/>
  <c r="Y7" i="1"/>
  <c r="Y23" i="1"/>
  <c r="Y27" i="1"/>
  <c r="Y22" i="1"/>
  <c r="Y33" i="1"/>
  <c r="Y34" i="1"/>
  <c r="Y35" i="1"/>
  <c r="Y36" i="1"/>
  <c r="Y32" i="1"/>
  <c r="Y37" i="1"/>
  <c r="Z9" i="1"/>
  <c r="Z10" i="1"/>
  <c r="Z8" i="1"/>
  <c r="Z14" i="1"/>
  <c r="Z15" i="1"/>
  <c r="Z13" i="1"/>
  <c r="Z19" i="1"/>
  <c r="Z20" i="1"/>
  <c r="Z21" i="1"/>
  <c r="Z18" i="1"/>
  <c r="Z7" i="1"/>
  <c r="Z23" i="1"/>
  <c r="Z27" i="1"/>
  <c r="Z22" i="1"/>
  <c r="Z33" i="1"/>
  <c r="Z34" i="1"/>
  <c r="Z35" i="1"/>
  <c r="Z36" i="1"/>
  <c r="Z32" i="1"/>
  <c r="Z37" i="1"/>
  <c r="AA9" i="1"/>
  <c r="AA10" i="1"/>
  <c r="AA8" i="1"/>
  <c r="AA14" i="1"/>
  <c r="AA15" i="1"/>
  <c r="AA13" i="1"/>
  <c r="AA19" i="1"/>
  <c r="AA20" i="1"/>
  <c r="AA21" i="1"/>
  <c r="AA18" i="1"/>
  <c r="AA7" i="1"/>
  <c r="AA23" i="1"/>
  <c r="AA27" i="1"/>
  <c r="AA22" i="1"/>
  <c r="AA33" i="1"/>
  <c r="AA34" i="1"/>
  <c r="AA35" i="1"/>
  <c r="AA36" i="1"/>
  <c r="AA32" i="1"/>
  <c r="AA37" i="1"/>
  <c r="AB9" i="1"/>
  <c r="AB10" i="1"/>
  <c r="AB8" i="1"/>
  <c r="AB14" i="1"/>
  <c r="AB15" i="1"/>
  <c r="AB13" i="1"/>
  <c r="AB19" i="1"/>
  <c r="AB20" i="1"/>
  <c r="AB21" i="1"/>
  <c r="AB18" i="1"/>
  <c r="AB7" i="1"/>
  <c r="AB23" i="1"/>
  <c r="AB27" i="1"/>
  <c r="AB22" i="1"/>
  <c r="AB33" i="1"/>
  <c r="AB34" i="1"/>
  <c r="AB35" i="1"/>
  <c r="AB36" i="1"/>
  <c r="AB32" i="1"/>
  <c r="AB37" i="1"/>
  <c r="AC37" i="1"/>
  <c r="AC36" i="1"/>
  <c r="AC35" i="1"/>
  <c r="AC33" i="1"/>
  <c r="AC24" i="1"/>
  <c r="AC10" i="1"/>
  <c r="AC11" i="1"/>
  <c r="AC9" i="1"/>
  <c r="AC14" i="1"/>
  <c r="AC16" i="1"/>
  <c r="AC15" i="1"/>
  <c r="AC25" i="1"/>
  <c r="AC26" i="1"/>
  <c r="AC29" i="1"/>
  <c r="AC34" i="1"/>
  <c r="AC30" i="1"/>
  <c r="AC31" i="1"/>
  <c r="AC19" i="1"/>
  <c r="AC20" i="1"/>
  <c r="AC21" i="1"/>
  <c r="AC28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9" i="1"/>
  <c r="P10" i="1"/>
  <c r="P11" i="1"/>
  <c r="P8" i="1"/>
  <c r="P14" i="1"/>
  <c r="P15" i="1"/>
  <c r="P16" i="1"/>
  <c r="P13" i="1"/>
  <c r="P7" i="1"/>
  <c r="P24" i="1"/>
  <c r="P25" i="1"/>
  <c r="P26" i="1"/>
  <c r="P27" i="1"/>
  <c r="P28" i="1"/>
  <c r="P29" i="1"/>
  <c r="P22" i="1"/>
  <c r="P33" i="1"/>
  <c r="P35" i="1"/>
  <c r="P36" i="1"/>
  <c r="P32" i="1"/>
  <c r="P37" i="1"/>
  <c r="P30" i="1"/>
  <c r="P31" i="1"/>
  <c r="P19" i="1"/>
  <c r="P20" i="1"/>
  <c r="P21" i="1"/>
  <c r="P41" i="1"/>
  <c r="O36" i="1"/>
  <c r="O35" i="1"/>
  <c r="O33" i="1"/>
  <c r="O28" i="1"/>
  <c r="O24" i="1"/>
  <c r="O12" i="1"/>
  <c r="H10" i="1"/>
  <c r="O10" i="1"/>
  <c r="H11" i="1"/>
  <c r="O11" i="1"/>
  <c r="H9" i="1"/>
  <c r="O9" i="1"/>
  <c r="H14" i="1"/>
  <c r="O14" i="1"/>
  <c r="H16" i="1"/>
  <c r="O16" i="1"/>
  <c r="H15" i="1"/>
  <c r="O15" i="1"/>
  <c r="O25" i="1"/>
  <c r="O26" i="1"/>
  <c r="H29" i="1"/>
  <c r="O29" i="1"/>
  <c r="O34" i="1"/>
  <c r="O17" i="1"/>
  <c r="O30" i="1"/>
  <c r="O31" i="1"/>
  <c r="H19" i="1"/>
  <c r="O19" i="1"/>
  <c r="H20" i="1"/>
  <c r="O20" i="1"/>
  <c r="H21" i="1"/>
  <c r="O21" i="1"/>
  <c r="O41" i="1"/>
  <c r="J9" i="1"/>
  <c r="N9" i="1"/>
  <c r="J10" i="1"/>
  <c r="N10" i="1"/>
  <c r="J11" i="1"/>
  <c r="N11" i="1"/>
  <c r="N8" i="1"/>
  <c r="J14" i="1"/>
  <c r="N14" i="1"/>
  <c r="J15" i="1"/>
  <c r="N15" i="1"/>
  <c r="J16" i="1"/>
  <c r="N16" i="1"/>
  <c r="N13" i="1"/>
  <c r="N7" i="1"/>
  <c r="J24" i="1"/>
  <c r="N24" i="1"/>
  <c r="J25" i="1"/>
  <c r="N25" i="1"/>
  <c r="N22" i="1"/>
  <c r="J33" i="1"/>
  <c r="N33" i="1"/>
  <c r="J34" i="1"/>
  <c r="N34" i="1"/>
  <c r="J35" i="1"/>
  <c r="N35" i="1"/>
  <c r="J36" i="1"/>
  <c r="N36" i="1"/>
  <c r="N32" i="1"/>
  <c r="N37" i="1"/>
  <c r="J28" i="1"/>
  <c r="N28" i="1"/>
  <c r="J26" i="1"/>
  <c r="N26" i="1"/>
  <c r="J29" i="1"/>
  <c r="N29" i="1"/>
  <c r="J30" i="1"/>
  <c r="N30" i="1"/>
  <c r="J31" i="1"/>
  <c r="N31" i="1"/>
  <c r="J19" i="1"/>
  <c r="N19" i="1"/>
  <c r="J20" i="1"/>
  <c r="N20" i="1"/>
  <c r="J21" i="1"/>
  <c r="N21" i="1"/>
  <c r="N41" i="1"/>
  <c r="I9" i="1"/>
  <c r="M9" i="1"/>
  <c r="I10" i="1"/>
  <c r="M10" i="1"/>
  <c r="I11" i="1"/>
  <c r="M11" i="1"/>
  <c r="M8" i="1"/>
  <c r="I14" i="1"/>
  <c r="M14" i="1"/>
  <c r="I15" i="1"/>
  <c r="M15" i="1"/>
  <c r="I16" i="1"/>
  <c r="M16" i="1"/>
  <c r="M13" i="1"/>
  <c r="M7" i="1"/>
  <c r="I24" i="1"/>
  <c r="M24" i="1"/>
  <c r="I25" i="1"/>
  <c r="M25" i="1"/>
  <c r="I26" i="1"/>
  <c r="M26" i="1"/>
  <c r="I28" i="1"/>
  <c r="I29" i="1"/>
  <c r="I30" i="1"/>
  <c r="I31" i="1"/>
  <c r="I27" i="1"/>
  <c r="M27" i="1"/>
  <c r="M28" i="1"/>
  <c r="M29" i="1"/>
  <c r="M22" i="1"/>
  <c r="I33" i="1"/>
  <c r="M33" i="1"/>
  <c r="I34" i="1"/>
  <c r="M34" i="1"/>
  <c r="I35" i="1"/>
  <c r="M35" i="1"/>
  <c r="I36" i="1"/>
  <c r="M36" i="1"/>
  <c r="M32" i="1"/>
  <c r="M37" i="1"/>
  <c r="M30" i="1"/>
  <c r="M31" i="1"/>
  <c r="I19" i="1"/>
  <c r="M19" i="1"/>
  <c r="I20" i="1"/>
  <c r="M20" i="1"/>
  <c r="I21" i="1"/>
  <c r="M21" i="1"/>
  <c r="M41" i="1"/>
  <c r="L8" i="1"/>
  <c r="L13" i="1"/>
  <c r="L7" i="1"/>
  <c r="L24" i="1"/>
  <c r="L25" i="1"/>
  <c r="L26" i="1"/>
  <c r="J27" i="1"/>
  <c r="N27" i="1"/>
  <c r="L27" i="1"/>
  <c r="L28" i="1"/>
  <c r="L29" i="1"/>
  <c r="L22" i="1"/>
  <c r="L33" i="1"/>
  <c r="L34" i="1"/>
  <c r="L35" i="1"/>
  <c r="L36" i="1"/>
  <c r="L32" i="1"/>
  <c r="L37" i="1"/>
  <c r="L10" i="1"/>
  <c r="L11" i="1"/>
  <c r="L9" i="1"/>
  <c r="L14" i="1"/>
  <c r="L16" i="1"/>
  <c r="L15" i="1"/>
  <c r="L30" i="1"/>
  <c r="L31" i="1"/>
  <c r="L19" i="1"/>
  <c r="L20" i="1"/>
  <c r="L21" i="1"/>
  <c r="L41" i="1"/>
  <c r="J8" i="1"/>
  <c r="J13" i="1"/>
  <c r="J23" i="1"/>
  <c r="J22" i="1"/>
  <c r="J18" i="1"/>
  <c r="J7" i="1"/>
  <c r="J32" i="1"/>
  <c r="J37" i="1"/>
  <c r="H8" i="1"/>
  <c r="H13" i="1"/>
  <c r="H18" i="1"/>
  <c r="H7" i="1"/>
  <c r="H23" i="1"/>
  <c r="H27" i="1"/>
  <c r="H22" i="1"/>
  <c r="H32" i="1"/>
  <c r="H37" i="1"/>
  <c r="K37" i="1"/>
  <c r="K41" i="1"/>
  <c r="J41" i="1"/>
  <c r="I8" i="1"/>
  <c r="I13" i="1"/>
  <c r="I18" i="1"/>
  <c r="I7" i="1"/>
  <c r="I23" i="1"/>
  <c r="I22" i="1"/>
  <c r="I32" i="1"/>
  <c r="I37" i="1"/>
  <c r="I41" i="1"/>
  <c r="H41" i="1"/>
  <c r="CE39" i="1"/>
  <c r="CC39" i="1"/>
  <c r="BP39" i="1"/>
  <c r="BC39" i="1"/>
  <c r="AP39" i="1"/>
  <c r="AC39" i="1"/>
  <c r="N38" i="1"/>
  <c r="M38" i="1"/>
  <c r="L38" i="1"/>
  <c r="J38" i="1"/>
  <c r="I38" i="1"/>
  <c r="H38" i="1"/>
  <c r="CE37" i="1"/>
  <c r="CD37" i="1"/>
  <c r="CE36" i="1"/>
  <c r="CD36" i="1"/>
  <c r="F36" i="1"/>
  <c r="E36" i="1"/>
  <c r="A36" i="1"/>
  <c r="CE35" i="1"/>
  <c r="CD35" i="1"/>
  <c r="F35" i="1"/>
  <c r="E35" i="1"/>
  <c r="A35" i="1"/>
  <c r="CE34" i="1"/>
  <c r="CD34" i="1"/>
  <c r="E34" i="1"/>
  <c r="A34" i="1"/>
  <c r="CE33" i="1"/>
  <c r="CD33" i="1"/>
  <c r="E33" i="1"/>
  <c r="A33" i="1"/>
  <c r="CE32" i="1"/>
  <c r="AC32" i="1"/>
  <c r="AP32" i="1"/>
  <c r="BC32" i="1"/>
  <c r="BP32" i="1"/>
  <c r="CC32" i="1"/>
  <c r="CD32" i="1"/>
  <c r="K32" i="1"/>
  <c r="CE31" i="1"/>
  <c r="CD31" i="1"/>
  <c r="E31" i="1"/>
  <c r="G31" i="1"/>
  <c r="A31" i="1"/>
  <c r="CE30" i="1"/>
  <c r="CD30" i="1"/>
  <c r="E30" i="1"/>
  <c r="G30" i="1"/>
  <c r="A30" i="1"/>
  <c r="CE29" i="1"/>
  <c r="CD29" i="1"/>
  <c r="E29" i="1"/>
  <c r="G29" i="1"/>
  <c r="A29" i="1"/>
  <c r="CE28" i="1"/>
  <c r="CD28" i="1"/>
  <c r="E28" i="1"/>
  <c r="G28" i="1"/>
  <c r="A28" i="1"/>
  <c r="CE27" i="1"/>
  <c r="AC27" i="1"/>
  <c r="AP27" i="1"/>
  <c r="BC27" i="1"/>
  <c r="BP27" i="1"/>
  <c r="CC27" i="1"/>
  <c r="CD27" i="1"/>
  <c r="O27" i="1"/>
  <c r="A27" i="1"/>
  <c r="CE26" i="1"/>
  <c r="CD26" i="1"/>
  <c r="G26" i="1"/>
  <c r="A26" i="1"/>
  <c r="CE25" i="1"/>
  <c r="CD25" i="1"/>
  <c r="G25" i="1"/>
  <c r="A25" i="1"/>
  <c r="CE24" i="1"/>
  <c r="CD24" i="1"/>
  <c r="G24" i="1"/>
  <c r="A24" i="1"/>
  <c r="CC23" i="1"/>
  <c r="BP23" i="1"/>
  <c r="BC23" i="1"/>
  <c r="AP23" i="1"/>
  <c r="AC23" i="1"/>
  <c r="A23" i="1"/>
  <c r="CE22" i="1"/>
  <c r="AC22" i="1"/>
  <c r="AP22" i="1"/>
  <c r="BC22" i="1"/>
  <c r="BP22" i="1"/>
  <c r="CC22" i="1"/>
  <c r="CD22" i="1"/>
  <c r="CE21" i="1"/>
  <c r="CD21" i="1"/>
  <c r="E21" i="1"/>
  <c r="A21" i="1"/>
  <c r="CE20" i="1"/>
  <c r="CD20" i="1"/>
  <c r="E20" i="1"/>
  <c r="A20" i="1"/>
  <c r="CE19" i="1"/>
  <c r="CD19" i="1"/>
  <c r="E19" i="1"/>
  <c r="A19" i="1"/>
  <c r="CE18" i="1"/>
  <c r="AC18" i="1"/>
  <c r="AP18" i="1"/>
  <c r="BC18" i="1"/>
  <c r="BP18" i="1"/>
  <c r="CC18" i="1"/>
  <c r="CD18" i="1"/>
  <c r="P18" i="1"/>
  <c r="N18" i="1"/>
  <c r="M18" i="1"/>
  <c r="L18" i="1"/>
  <c r="CE16" i="1"/>
  <c r="CD16" i="1"/>
  <c r="E16" i="1"/>
  <c r="G16" i="1"/>
  <c r="F16" i="1"/>
  <c r="A16" i="1"/>
  <c r="CE15" i="1"/>
  <c r="CD15" i="1"/>
  <c r="E15" i="1"/>
  <c r="G15" i="1"/>
  <c r="F15" i="1"/>
  <c r="A15" i="1"/>
  <c r="CE14" i="1"/>
  <c r="CD14" i="1"/>
  <c r="E14" i="1"/>
  <c r="G14" i="1"/>
  <c r="F14" i="1"/>
  <c r="CE13" i="1"/>
  <c r="AC13" i="1"/>
  <c r="AP13" i="1"/>
  <c r="BC13" i="1"/>
  <c r="BP13" i="1"/>
  <c r="CC13" i="1"/>
  <c r="CD13" i="1"/>
  <c r="CE12" i="1"/>
  <c r="CD12" i="1"/>
  <c r="CE11" i="1"/>
  <c r="CD11" i="1"/>
  <c r="G11" i="1"/>
  <c r="F11" i="1"/>
  <c r="A11" i="1"/>
  <c r="CE10" i="1"/>
  <c r="CD10" i="1"/>
  <c r="E10" i="1"/>
  <c r="G10" i="1"/>
  <c r="F10" i="1"/>
  <c r="A10" i="1"/>
  <c r="CE9" i="1"/>
  <c r="CD9" i="1"/>
  <c r="E9" i="1"/>
  <c r="G9" i="1"/>
  <c r="F9" i="1"/>
  <c r="CE8" i="1"/>
  <c r="AC8" i="1"/>
  <c r="AP8" i="1"/>
  <c r="BC8" i="1"/>
  <c r="BP8" i="1"/>
  <c r="CC8" i="1"/>
  <c r="CD8" i="1"/>
  <c r="CE7" i="1"/>
  <c r="AC7" i="1"/>
  <c r="AP7" i="1"/>
  <c r="BC7" i="1"/>
  <c r="BP7" i="1"/>
  <c r="CC7" i="1"/>
  <c r="CD7" i="1"/>
  <c r="K7" i="1"/>
  <c r="C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</author>
  </authors>
  <commentList>
    <comment ref="Q29" authorId="0" shapeId="0" xr:uid="{40EA6A83-D96A-4D36-A1A2-A64208D26D95}">
      <text>
        <r>
          <rPr>
            <b/>
            <sz val="10"/>
            <color indexed="81"/>
            <rFont val="Calibri"/>
            <family val="2"/>
          </rPr>
          <t>AP:</t>
        </r>
        <r>
          <rPr>
            <sz val="10"/>
            <color indexed="81"/>
            <rFont val="Calibri"/>
            <family val="2"/>
          </rPr>
          <t xml:space="preserve">
Reconocimiento de Gastos de Estudios contratados por Pcia. de US$ 50.000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</author>
  </authors>
  <commentList>
    <comment ref="Q29" authorId="0" shapeId="0" xr:uid="{5B0E8380-A464-4700-B9E1-718D64D0A5B2}">
      <text>
        <r>
          <rPr>
            <b/>
            <sz val="10"/>
            <color indexed="81"/>
            <rFont val="Calibri"/>
            <family val="2"/>
          </rPr>
          <t>AP:</t>
        </r>
        <r>
          <rPr>
            <sz val="10"/>
            <color indexed="81"/>
            <rFont val="Calibri"/>
            <family val="2"/>
          </rPr>
          <t xml:space="preserve">
Reconocimiento de Gastos de Estudios contratados por Pcia. de US$ 50.000</t>
        </r>
      </text>
    </comment>
  </commentList>
</comments>
</file>

<file path=xl/sharedStrings.xml><?xml version="1.0" encoding="utf-8"?>
<sst xmlns="http://schemas.openxmlformats.org/spreadsheetml/2006/main" count="256" uniqueCount="111">
  <si>
    <t>PROGRAMA DE DRENAJE Y CONTROL DE INUNDACIONES EN LA PROVINCIA DE BUENOS AIRES (AR-L1273)</t>
  </si>
  <si>
    <t>Supuestos de Fechas</t>
  </si>
  <si>
    <t>Fecha Aprobación Directorio</t>
  </si>
  <si>
    <t>Fecha Elegibilidad Préstamo</t>
  </si>
  <si>
    <t>PLAN DE EJECUCION DEL PROGRAMA</t>
  </si>
  <si>
    <t>COMPONENTES</t>
  </si>
  <si>
    <t>Publicación</t>
  </si>
  <si>
    <t>Fecha de Inicio</t>
  </si>
  <si>
    <t>Año de Inicio Estimado</t>
  </si>
  <si>
    <t>Plazo</t>
  </si>
  <si>
    <t>Fecha de Fin</t>
  </si>
  <si>
    <t>PROYECTO (en USD)</t>
  </si>
  <si>
    <t>Pari-passu Fuente Local</t>
  </si>
  <si>
    <t>PROYECTO (en $)</t>
  </si>
  <si>
    <t>Verificación Sumas</t>
  </si>
  <si>
    <t>TOTAL DESEMBOLSOS PRIMEROS 18 MESES (1)</t>
  </si>
  <si>
    <t>TOTAL AÑO 1</t>
  </si>
  <si>
    <t>TOTAL AÑO 2</t>
  </si>
  <si>
    <t>TOTAL AÑO 3</t>
  </si>
  <si>
    <t>TOTAL AÑO 4</t>
  </si>
  <si>
    <t>TOTAL AÑO 5</t>
  </si>
  <si>
    <t>Verificación Sumas Totales</t>
  </si>
  <si>
    <t>Dias</t>
  </si>
  <si>
    <t>Meses</t>
  </si>
  <si>
    <t>TOTAL</t>
  </si>
  <si>
    <t>Fuente Externa</t>
  </si>
  <si>
    <t>Aporte Local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</si>
  <si>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</si>
  <si>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</si>
  <si>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</si>
  <si>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</si>
  <si>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</si>
  <si>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</si>
  <si>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</si>
  <si>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</si>
  <si>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</si>
  <si>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</si>
  <si>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</si>
  <si>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</si>
  <si>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</si>
  <si>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</si>
  <si>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</si>
  <si>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</si>
  <si>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</si>
  <si>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</si>
  <si>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</si>
  <si>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</si>
  <si>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</si>
  <si>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</si>
  <si>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</si>
  <si>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</si>
  <si>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</si>
  <si>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</si>
  <si>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</si>
  <si>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</si>
  <si>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</si>
  <si>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</si>
  <si>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</si>
  <si>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</si>
  <si>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</si>
  <si>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</si>
  <si>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</si>
  <si>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</si>
  <si>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Mes 37</t>
  </si>
  <si>
    <t>Mes 38</t>
  </si>
  <si>
    <t>Mes 39</t>
  </si>
  <si>
    <t>Mes 40</t>
  </si>
  <si>
    <t>Mes 41</t>
  </si>
  <si>
    <t>Mes 42</t>
  </si>
  <si>
    <t>Mes 43</t>
  </si>
  <si>
    <t>Mes 44</t>
  </si>
  <si>
    <t>Mes 45</t>
  </si>
  <si>
    <t>Mes 46</t>
  </si>
  <si>
    <t>Mes 47</t>
  </si>
  <si>
    <t>Mes 48</t>
  </si>
  <si>
    <t>Mes 49</t>
  </si>
  <si>
    <t>Mes 50</t>
  </si>
  <si>
    <t>Mes 51</t>
  </si>
  <si>
    <t>Mes 52</t>
  </si>
  <si>
    <t>Mes 53</t>
  </si>
  <si>
    <t>Mes 54</t>
  </si>
  <si>
    <t>Mes 55</t>
  </si>
  <si>
    <t>Mes 56</t>
  </si>
  <si>
    <t>Mes 57</t>
  </si>
  <si>
    <t>Mes 58</t>
  </si>
  <si>
    <t>Mes 59</t>
  </si>
  <si>
    <t>Mes 60</t>
  </si>
  <si>
    <t>1. MEDIDAS ESTRUCTURALES</t>
  </si>
  <si>
    <t>1.1. Obras de Infraestructura</t>
  </si>
  <si>
    <t>Año 1</t>
  </si>
  <si>
    <t>Año 2</t>
  </si>
  <si>
    <t xml:space="preserve">1.2. Inspección de Obras </t>
  </si>
  <si>
    <t>1.3. Recursos sin Asignar (Reafectación de Activos, Imprevistos, Redeterminaciones y/o otras obras)</t>
  </si>
  <si>
    <t>Año 3</t>
  </si>
  <si>
    <t>2. MEDIDAS NO ESTRUCTURALES</t>
  </si>
  <si>
    <t>Año 4</t>
  </si>
  <si>
    <t>3. GESTIÓN DEL PROGRAMA</t>
  </si>
  <si>
    <t>Fin de Proyecto</t>
  </si>
  <si>
    <t>TOTAL USD</t>
  </si>
  <si>
    <t>Pari-passu</t>
  </si>
  <si>
    <t>Tipo de cambio utilizado USD/$ =</t>
  </si>
  <si>
    <t>Verificación Proyecciones</t>
  </si>
  <si>
    <t>Verificación Suma Totales</t>
  </si>
  <si>
    <t xml:space="preserve">Nota 1: Se asume curva en forma de S para la ejecución de las obras. </t>
  </si>
  <si>
    <t>Nota 2: Se asume un anticipo financiero del 10% del monto de obra e inspecciones</t>
  </si>
  <si>
    <t>Nota 3: Se asume ejecución financiera mensual proporcional monto total del contrato para las inspecciones</t>
  </si>
  <si>
    <t>Nota 4: Se asume distribución proporcional a los meses para Gestión del Proyecto</t>
  </si>
  <si>
    <t>Nota 5: Se asume que los pagos se realizan con un mes de retraso</t>
  </si>
  <si>
    <t>Nota 6: No se consideró inflación en USD</t>
  </si>
  <si>
    <t xml:space="preserve">Inspección: Proyecto de Ampliación del Cauce del Río Areco Aguas Debajo de la RN8 y Ampliación del Puente de la RN8 </t>
  </si>
  <si>
    <t>Obra: Proyecto de Ampliación del Cauce del Río Areco Aguas Debajo de la RN8 y Ampliación del Puente de la RN8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</si>
</sst>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 * #,##0.00_ ;_ * \-#,##0.00_ ;_ * &quot;-&quot;??_ ;_ @_ "/>
    <numFmt numFmtId="165" formatCode="[$USD]\ #,##0;[$USD]\ \-#,##0"/>
    <numFmt numFmtId="166" formatCode="[$-409]dd\-mmm\-yy;@"/>
    <numFmt numFmtId="167" formatCode="_ [$$-2C0A]\ * #,##0.00_ ;_ [$$-2C0A]\ * \-#,##0.00_ ;_ [$$-2C0A]\ * &quot;-&quot;??_ ;_ @_ "/>
    <numFmt numFmtId="168" formatCode="[$$-2C0A]\ #,##0;[$$-2C0A]\ \-#,##0"/>
    <numFmt numFmtId="169" formatCode="_ &quot;$&quot;\ * #,##0.00_ ;_ &quot;$&quot;\ * \-#,##0.00_ ;_ &quot;$&quot;\ * &quot;-&quot;??_ ;_ @_ "/>
    <numFmt numFmtId="170" formatCode="_ [$USD]\ * #,##0_ ;_ [$USD]\ * \-#,##0_ ;_ [$USD]\ * &quot;-&quot;_ ;_ @_ "/>
    <numFmt numFmtId="171" formatCode="0.0"/>
    <numFmt numFmtId="172" formatCode="0.0%"/>
    <numFmt numFmtId="173" formatCode="[$USD]\ #,##0.0;[$USD]\ \-#,##0.0"/>
    <numFmt numFmtId="174" formatCode="[$USD]\ #,##0.0000;[$USD]\ \-#,##0.0000"/>
    <numFmt numFmtId="175" formatCode="0.000000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indexed="81"/>
      <name val="Calibri"/>
      <family val="2"/>
    </font>
    <font>
      <sz val="10"/>
      <color indexed="8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9BA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7F3B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275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4" fillId="0" borderId="0" xfId="3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164" fontId="3" fillId="0" borderId="0" xfId="3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166" fontId="7" fillId="0" borderId="9" xfId="3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17" fontId="4" fillId="0" borderId="0" xfId="0" applyNumberFormat="1" applyFont="1" applyAlignment="1">
      <alignment horizontal="center" vertical="center"/>
    </xf>
    <xf numFmtId="17" fontId="4" fillId="0" borderId="0" xfId="0" applyNumberFormat="1" applyFont="1" applyAlignment="1" applyProtection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" fontId="4" fillId="0" borderId="12" xfId="0" applyNumberFormat="1" applyFont="1" applyBorder="1" applyAlignment="1">
      <alignment horizontal="center" vertical="center"/>
    </xf>
    <xf numFmtId="17" fontId="4" fillId="0" borderId="13" xfId="0" applyNumberFormat="1" applyFont="1" applyBorder="1" applyAlignment="1">
      <alignment horizontal="center" vertical="center"/>
    </xf>
    <xf numFmtId="17" fontId="4" fillId="0" borderId="14" xfId="0" applyNumberFormat="1" applyFont="1" applyBorder="1" applyAlignment="1">
      <alignment horizontal="center" vertical="center"/>
    </xf>
    <xf numFmtId="0" fontId="5" fillId="6" borderId="26" xfId="0" applyNumberFormat="1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6" borderId="3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5" fontId="5" fillId="2" borderId="19" xfId="0" applyNumberFormat="1" applyFont="1" applyFill="1" applyBorder="1" applyAlignment="1">
      <alignment horizontal="right" vertical="center"/>
    </xf>
    <xf numFmtId="165" fontId="5" fillId="2" borderId="11" xfId="0" applyNumberFormat="1" applyFont="1" applyFill="1" applyBorder="1" applyAlignment="1">
      <alignment horizontal="right" vertical="center"/>
    </xf>
    <xf numFmtId="165" fontId="5" fillId="2" borderId="21" xfId="0" applyNumberFormat="1" applyFont="1" applyFill="1" applyBorder="1" applyAlignment="1">
      <alignment horizontal="right" vertical="center"/>
    </xf>
    <xf numFmtId="9" fontId="5" fillId="2" borderId="10" xfId="4" applyFont="1" applyFill="1" applyBorder="1" applyAlignment="1">
      <alignment horizontal="center" vertical="center"/>
    </xf>
    <xf numFmtId="167" fontId="5" fillId="2" borderId="11" xfId="0" applyNumberFormat="1" applyFont="1" applyFill="1" applyBorder="1" applyAlignment="1">
      <alignment horizontal="right" vertical="center"/>
    </xf>
    <xf numFmtId="167" fontId="5" fillId="2" borderId="14" xfId="0" applyNumberFormat="1" applyFont="1" applyFill="1" applyBorder="1" applyAlignment="1">
      <alignment horizontal="right" vertical="center"/>
    </xf>
    <xf numFmtId="167" fontId="5" fillId="2" borderId="21" xfId="0" applyNumberFormat="1" applyFont="1" applyFill="1" applyBorder="1" applyAlignment="1">
      <alignment horizontal="right" vertical="center"/>
    </xf>
    <xf numFmtId="165" fontId="8" fillId="2" borderId="20" xfId="0" applyNumberFormat="1" applyFont="1" applyFill="1" applyBorder="1" applyAlignment="1">
      <alignment horizontal="center" vertical="center"/>
    </xf>
    <xf numFmtId="165" fontId="5" fillId="5" borderId="10" xfId="0" applyNumberFormat="1" applyFont="1" applyFill="1" applyBorder="1" applyAlignment="1">
      <alignment horizontal="right" vertical="center"/>
    </xf>
    <xf numFmtId="165" fontId="5" fillId="2" borderId="14" xfId="0" applyNumberFormat="1" applyFont="1" applyFill="1" applyBorder="1" applyAlignment="1">
      <alignment horizontal="right" vertical="center"/>
    </xf>
    <xf numFmtId="165" fontId="5" fillId="2" borderId="10" xfId="0" applyNumberFormat="1" applyFont="1" applyFill="1" applyBorder="1" applyAlignment="1" applyProtection="1">
      <alignment horizontal="right" vertical="center"/>
    </xf>
    <xf numFmtId="165" fontId="5" fillId="2" borderId="10" xfId="0" applyNumberFormat="1" applyFont="1" applyFill="1" applyBorder="1" applyAlignment="1">
      <alignment horizontal="right" vertical="center"/>
    </xf>
    <xf numFmtId="165" fontId="10" fillId="2" borderId="10" xfId="3" applyNumberFormat="1" applyFont="1" applyFill="1" applyBorder="1" applyAlignment="1">
      <alignment vertical="center"/>
    </xf>
    <xf numFmtId="4" fontId="9" fillId="0" borderId="0" xfId="3" applyNumberFormat="1" applyFont="1" applyAlignment="1">
      <alignment horizontal="center" vertical="center"/>
    </xf>
    <xf numFmtId="0" fontId="5" fillId="8" borderId="33" xfId="0" applyFont="1" applyFill="1" applyBorder="1" applyAlignment="1">
      <alignment vertical="center" wrapText="1"/>
    </xf>
    <xf numFmtId="0" fontId="5" fillId="8" borderId="22" xfId="0" applyFont="1" applyFill="1" applyBorder="1" applyAlignment="1">
      <alignment vertical="center"/>
    </xf>
    <xf numFmtId="0" fontId="5" fillId="8" borderId="23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vertical="center"/>
    </xf>
    <xf numFmtId="165" fontId="10" fillId="8" borderId="34" xfId="3" applyNumberFormat="1" applyFont="1" applyFill="1" applyBorder="1" applyAlignment="1">
      <alignment vertical="center"/>
    </xf>
    <xf numFmtId="165" fontId="10" fillId="8" borderId="35" xfId="3" applyNumberFormat="1" applyFont="1" applyFill="1" applyBorder="1" applyAlignment="1">
      <alignment vertical="center"/>
    </xf>
    <xf numFmtId="165" fontId="10" fillId="8" borderId="36" xfId="3" applyNumberFormat="1" applyFont="1" applyFill="1" applyBorder="1" applyAlignment="1">
      <alignment vertical="center"/>
    </xf>
    <xf numFmtId="9" fontId="5" fillId="8" borderId="37" xfId="4" applyFont="1" applyFill="1" applyBorder="1" applyAlignment="1">
      <alignment horizontal="center" vertical="center"/>
    </xf>
    <xf numFmtId="167" fontId="10" fillId="8" borderId="35" xfId="3" applyNumberFormat="1" applyFont="1" applyFill="1" applyBorder="1" applyAlignment="1">
      <alignment vertical="center"/>
    </xf>
    <xf numFmtId="167" fontId="10" fillId="8" borderId="38" xfId="3" applyNumberFormat="1" applyFont="1" applyFill="1" applyBorder="1" applyAlignment="1">
      <alignment vertical="center"/>
    </xf>
    <xf numFmtId="167" fontId="10" fillId="8" borderId="36" xfId="3" applyNumberFormat="1" applyFont="1" applyFill="1" applyBorder="1" applyAlignment="1">
      <alignment vertical="center"/>
    </xf>
    <xf numFmtId="168" fontId="8" fillId="8" borderId="26" xfId="3" applyNumberFormat="1" applyFont="1" applyFill="1" applyBorder="1" applyAlignment="1">
      <alignment horizontal="center" vertical="center"/>
    </xf>
    <xf numFmtId="165" fontId="10" fillId="5" borderId="37" xfId="3" applyNumberFormat="1" applyFont="1" applyFill="1" applyBorder="1" applyAlignment="1">
      <alignment vertical="center"/>
    </xf>
    <xf numFmtId="165" fontId="10" fillId="8" borderId="38" xfId="3" applyNumberFormat="1" applyFont="1" applyFill="1" applyBorder="1" applyAlignment="1">
      <alignment vertical="center"/>
    </xf>
    <xf numFmtId="165" fontId="10" fillId="8" borderId="26" xfId="3" applyNumberFormat="1" applyFont="1" applyFill="1" applyBorder="1" applyAlignment="1">
      <alignment vertical="center"/>
    </xf>
    <xf numFmtId="165" fontId="10" fillId="8" borderId="37" xfId="3" applyNumberFormat="1" applyFont="1" applyFill="1" applyBorder="1" applyAlignment="1">
      <alignment vertical="center"/>
    </xf>
    <xf numFmtId="165" fontId="10" fillId="8" borderId="37" xfId="3" applyNumberFormat="1" applyFont="1" applyFill="1" applyBorder="1" applyAlignment="1" applyProtection="1">
      <alignment vertical="center"/>
    </xf>
    <xf numFmtId="166" fontId="7" fillId="0" borderId="39" xfId="3" applyNumberFormat="1" applyFont="1" applyFill="1" applyBorder="1" applyAlignment="1">
      <alignment horizontal="center" vertical="center" wrapText="1"/>
    </xf>
    <xf numFmtId="166" fontId="7" fillId="9" borderId="40" xfId="3" applyNumberFormat="1" applyFont="1" applyFill="1" applyBorder="1" applyAlignment="1">
      <alignment horizontal="center" vertical="center" wrapText="1"/>
    </xf>
    <xf numFmtId="164" fontId="7" fillId="0" borderId="41" xfId="3" applyFont="1" applyFill="1" applyBorder="1" applyAlignment="1">
      <alignment horizontal="center" vertical="center" wrapText="1"/>
    </xf>
    <xf numFmtId="1" fontId="7" fillId="0" borderId="42" xfId="3" applyNumberFormat="1" applyFont="1" applyFill="1" applyBorder="1" applyAlignment="1">
      <alignment horizontal="center" vertical="center" wrapText="1"/>
    </xf>
    <xf numFmtId="166" fontId="7" fillId="0" borderId="43" xfId="3" applyNumberFormat="1" applyFont="1" applyFill="1" applyBorder="1" applyAlignment="1">
      <alignment horizontal="center" vertical="center" wrapText="1"/>
    </xf>
    <xf numFmtId="165" fontId="10" fillId="3" borderId="27" xfId="3" applyNumberFormat="1" applyFont="1" applyFill="1" applyBorder="1" applyAlignment="1">
      <alignment vertical="center"/>
    </xf>
    <xf numFmtId="165" fontId="11" fillId="0" borderId="44" xfId="3" applyNumberFormat="1" applyFont="1" applyFill="1" applyBorder="1" applyAlignment="1">
      <alignment vertical="center"/>
    </xf>
    <xf numFmtId="165" fontId="11" fillId="0" borderId="45" xfId="3" applyNumberFormat="1" applyFont="1" applyFill="1" applyBorder="1" applyAlignment="1">
      <alignment vertical="center"/>
    </xf>
    <xf numFmtId="9" fontId="5" fillId="9" borderId="25" xfId="4" applyFont="1" applyFill="1" applyBorder="1" applyAlignment="1">
      <alignment horizontal="center" vertical="center"/>
    </xf>
    <xf numFmtId="167" fontId="11" fillId="0" borderId="44" xfId="3" applyNumberFormat="1" applyFont="1" applyFill="1" applyBorder="1" applyAlignment="1">
      <alignment vertical="center"/>
    </xf>
    <xf numFmtId="167" fontId="11" fillId="0" borderId="46" xfId="3" applyNumberFormat="1" applyFont="1" applyFill="1" applyBorder="1" applyAlignment="1">
      <alignment vertical="center"/>
    </xf>
    <xf numFmtId="167" fontId="11" fillId="0" borderId="45" xfId="3" applyNumberFormat="1" applyFont="1" applyFill="1" applyBorder="1" applyAlignment="1">
      <alignment vertical="center"/>
    </xf>
    <xf numFmtId="168" fontId="4" fillId="0" borderId="0" xfId="3" applyNumberFormat="1" applyFont="1" applyFill="1" applyBorder="1" applyAlignment="1">
      <alignment horizontal="center" vertical="center"/>
    </xf>
    <xf numFmtId="170" fontId="11" fillId="5" borderId="25" xfId="5" applyNumberFormat="1" applyFont="1" applyFill="1" applyBorder="1" applyAlignment="1">
      <alignment vertical="center"/>
    </xf>
    <xf numFmtId="170" fontId="11" fillId="0" borderId="0" xfId="5" applyNumberFormat="1" applyFont="1" applyFill="1" applyBorder="1" applyAlignment="1">
      <alignment vertical="center"/>
    </xf>
    <xf numFmtId="165" fontId="11" fillId="9" borderId="25" xfId="3" applyNumberFormat="1" applyFont="1" applyFill="1" applyBorder="1" applyAlignment="1">
      <alignment vertical="center"/>
    </xf>
    <xf numFmtId="165" fontId="11" fillId="9" borderId="25" xfId="3" applyNumberFormat="1" applyFont="1" applyFill="1" applyBorder="1" applyAlignment="1" applyProtection="1">
      <alignment vertical="center"/>
    </xf>
    <xf numFmtId="166" fontId="7" fillId="0" borderId="27" xfId="3" applyNumberFormat="1" applyFont="1" applyFill="1" applyBorder="1" applyAlignment="1">
      <alignment horizontal="center" vertical="center" wrapText="1"/>
    </xf>
    <xf numFmtId="166" fontId="7" fillId="9" borderId="47" xfId="3" applyNumberFormat="1" applyFont="1" applyFill="1" applyBorder="1" applyAlignment="1">
      <alignment horizontal="center" vertical="center" wrapText="1"/>
    </xf>
    <xf numFmtId="164" fontId="7" fillId="0" borderId="48" xfId="3" applyFont="1" applyFill="1" applyBorder="1" applyAlignment="1">
      <alignment horizontal="center" vertical="center" wrapText="1"/>
    </xf>
    <xf numFmtId="1" fontId="7" fillId="0" borderId="49" xfId="3" applyNumberFormat="1" applyFont="1" applyFill="1" applyBorder="1" applyAlignment="1">
      <alignment horizontal="center" vertical="center" wrapText="1"/>
    </xf>
    <xf numFmtId="166" fontId="7" fillId="0" borderId="50" xfId="3" applyNumberFormat="1" applyFont="1" applyFill="1" applyBorder="1" applyAlignment="1">
      <alignment horizontal="center" vertical="center" wrapText="1"/>
    </xf>
    <xf numFmtId="170" fontId="11" fillId="0" borderId="0" xfId="5" applyNumberFormat="1" applyFont="1" applyFill="1" applyBorder="1" applyAlignment="1" applyProtection="1">
      <alignment vertical="center"/>
    </xf>
    <xf numFmtId="166" fontId="7" fillId="9" borderId="51" xfId="3" applyNumberFormat="1" applyFont="1" applyFill="1" applyBorder="1" applyAlignment="1">
      <alignment horizontal="center" vertical="center" wrapText="1"/>
    </xf>
    <xf numFmtId="170" fontId="11" fillId="5" borderId="0" xfId="5" applyNumberFormat="1" applyFont="1" applyFill="1" applyBorder="1" applyAlignment="1">
      <alignment vertical="center"/>
    </xf>
    <xf numFmtId="0" fontId="4" fillId="3" borderId="2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166" fontId="7" fillId="0" borderId="52" xfId="3" applyNumberFormat="1" applyFont="1" applyFill="1" applyBorder="1" applyAlignment="1">
      <alignment horizontal="center" vertical="center" wrapText="1"/>
    </xf>
    <xf numFmtId="164" fontId="7" fillId="0" borderId="53" xfId="3" applyFont="1" applyFill="1" applyBorder="1" applyAlignment="1">
      <alignment horizontal="center" vertical="center" wrapText="1"/>
    </xf>
    <xf numFmtId="171" fontId="7" fillId="0" borderId="38" xfId="3" applyNumberFormat="1" applyFont="1" applyFill="1" applyBorder="1" applyAlignment="1">
      <alignment horizontal="center" vertical="center" wrapText="1"/>
    </xf>
    <xf numFmtId="164" fontId="7" fillId="0" borderId="36" xfId="3" applyFont="1" applyFill="1" applyBorder="1" applyAlignment="1">
      <alignment horizontal="center" vertical="center" wrapText="1"/>
    </xf>
    <xf numFmtId="165" fontId="8" fillId="3" borderId="27" xfId="3" applyNumberFormat="1" applyFont="1" applyFill="1" applyBorder="1" applyAlignment="1">
      <alignment vertical="center"/>
    </xf>
    <xf numFmtId="9" fontId="5" fillId="9" borderId="37" xfId="4" applyFont="1" applyFill="1" applyBorder="1" applyAlignment="1">
      <alignment horizontal="center" vertical="center"/>
    </xf>
    <xf numFmtId="165" fontId="11" fillId="9" borderId="37" xfId="3" applyNumberFormat="1" applyFont="1" applyFill="1" applyBorder="1" applyAlignment="1">
      <alignment vertical="center"/>
    </xf>
    <xf numFmtId="170" fontId="11" fillId="0" borderId="26" xfId="5" applyNumberFormat="1" applyFont="1" applyFill="1" applyBorder="1" applyAlignment="1">
      <alignment vertical="center"/>
    </xf>
    <xf numFmtId="165" fontId="11" fillId="9" borderId="37" xfId="3" applyNumberFormat="1" applyFont="1" applyFill="1" applyBorder="1" applyAlignment="1" applyProtection="1">
      <alignment vertical="center"/>
    </xf>
    <xf numFmtId="0" fontId="5" fillId="8" borderId="54" xfId="0" applyFont="1" applyFill="1" applyBorder="1" applyAlignment="1">
      <alignment vertical="center" wrapText="1"/>
    </xf>
    <xf numFmtId="0" fontId="5" fillId="8" borderId="55" xfId="0" applyFont="1" applyFill="1" applyBorder="1" applyAlignment="1">
      <alignment vertic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171" fontId="5" fillId="8" borderId="5" xfId="0" applyNumberFormat="1" applyFont="1" applyFill="1" applyBorder="1" applyAlignment="1">
      <alignment horizontal="center" vertical="center" wrapText="1"/>
    </xf>
    <xf numFmtId="0" fontId="5" fillId="8" borderId="56" xfId="0" applyFont="1" applyFill="1" applyBorder="1" applyAlignment="1">
      <alignment vertical="center"/>
    </xf>
    <xf numFmtId="165" fontId="10" fillId="8" borderId="55" xfId="3" applyNumberFormat="1" applyFont="1" applyFill="1" applyBorder="1" applyAlignment="1">
      <alignment vertical="center"/>
    </xf>
    <xf numFmtId="165" fontId="10" fillId="8" borderId="57" xfId="3" applyNumberFormat="1" applyFont="1" applyFill="1" applyBorder="1" applyAlignment="1">
      <alignment vertical="center"/>
    </xf>
    <xf numFmtId="165" fontId="10" fillId="8" borderId="56" xfId="3" applyNumberFormat="1" applyFont="1" applyFill="1" applyBorder="1" applyAlignment="1">
      <alignment vertical="center"/>
    </xf>
    <xf numFmtId="167" fontId="10" fillId="8" borderId="57" xfId="3" applyNumberFormat="1" applyFont="1" applyFill="1" applyBorder="1" applyAlignment="1">
      <alignment vertical="center"/>
    </xf>
    <xf numFmtId="167" fontId="10" fillId="8" borderId="5" xfId="3" applyNumberFormat="1" applyFont="1" applyFill="1" applyBorder="1" applyAlignment="1">
      <alignment vertical="center"/>
    </xf>
    <xf numFmtId="167" fontId="10" fillId="8" borderId="56" xfId="3" applyNumberFormat="1" applyFont="1" applyFill="1" applyBorder="1" applyAlignment="1">
      <alignment vertical="center"/>
    </xf>
    <xf numFmtId="168" fontId="8" fillId="8" borderId="58" xfId="3" applyNumberFormat="1" applyFont="1" applyFill="1" applyBorder="1" applyAlignment="1">
      <alignment horizontal="center" vertical="center"/>
    </xf>
    <xf numFmtId="165" fontId="10" fillId="5" borderId="54" xfId="3" applyNumberFormat="1" applyFont="1" applyFill="1" applyBorder="1" applyAlignment="1">
      <alignment vertical="center"/>
    </xf>
    <xf numFmtId="165" fontId="10" fillId="8" borderId="5" xfId="3" applyNumberFormat="1" applyFont="1" applyFill="1" applyBorder="1" applyAlignment="1">
      <alignment vertical="center"/>
    </xf>
    <xf numFmtId="165" fontId="10" fillId="8" borderId="58" xfId="3" applyNumberFormat="1" applyFont="1" applyFill="1" applyBorder="1" applyAlignment="1">
      <alignment vertical="center"/>
    </xf>
    <xf numFmtId="165" fontId="11" fillId="0" borderId="50" xfId="3" applyNumberFormat="1" applyFont="1" applyFill="1" applyBorder="1" applyAlignment="1">
      <alignment vertical="center"/>
    </xf>
    <xf numFmtId="166" fontId="7" fillId="0" borderId="41" xfId="3" applyNumberFormat="1" applyFont="1" applyFill="1" applyBorder="1" applyAlignment="1">
      <alignment horizontal="center" vertical="center" wrapText="1"/>
    </xf>
    <xf numFmtId="166" fontId="7" fillId="0" borderId="48" xfId="3" applyNumberFormat="1" applyFont="1" applyFill="1" applyBorder="1" applyAlignment="1">
      <alignment horizontal="center" vertical="center" wrapText="1"/>
    </xf>
    <xf numFmtId="166" fontId="7" fillId="0" borderId="59" xfId="3" applyNumberFormat="1" applyFont="1" applyFill="1" applyBorder="1" applyAlignment="1">
      <alignment horizontal="center" vertical="center" wrapText="1"/>
    </xf>
    <xf numFmtId="1" fontId="7" fillId="0" borderId="60" xfId="3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65" fontId="10" fillId="2" borderId="19" xfId="3" applyNumberFormat="1" applyFont="1" applyFill="1" applyBorder="1" applyAlignment="1">
      <alignment vertical="center"/>
    </xf>
    <xf numFmtId="165" fontId="10" fillId="2" borderId="11" xfId="3" applyNumberFormat="1" applyFont="1" applyFill="1" applyBorder="1" applyAlignment="1">
      <alignment vertical="center"/>
    </xf>
    <xf numFmtId="165" fontId="10" fillId="2" borderId="21" xfId="3" applyNumberFormat="1" applyFont="1" applyFill="1" applyBorder="1" applyAlignment="1">
      <alignment vertical="center"/>
    </xf>
    <xf numFmtId="9" fontId="5" fillId="2" borderId="10" xfId="2" applyFont="1" applyFill="1" applyBorder="1" applyAlignment="1">
      <alignment horizontal="center" vertical="center"/>
    </xf>
    <xf numFmtId="167" fontId="10" fillId="2" borderId="11" xfId="3" applyNumberFormat="1" applyFont="1" applyFill="1" applyBorder="1" applyAlignment="1">
      <alignment vertical="center"/>
    </xf>
    <xf numFmtId="167" fontId="10" fillId="2" borderId="12" xfId="3" applyNumberFormat="1" applyFont="1" applyFill="1" applyBorder="1" applyAlignment="1">
      <alignment vertical="center"/>
    </xf>
    <xf numFmtId="167" fontId="10" fillId="2" borderId="61" xfId="3" applyNumberFormat="1" applyFont="1" applyFill="1" applyBorder="1" applyAlignment="1">
      <alignment vertical="center"/>
    </xf>
    <xf numFmtId="165" fontId="8" fillId="2" borderId="20" xfId="3" applyNumberFormat="1" applyFont="1" applyFill="1" applyBorder="1" applyAlignment="1">
      <alignment horizontal="center" vertical="center"/>
    </xf>
    <xf numFmtId="165" fontId="10" fillId="5" borderId="10" xfId="3" applyNumberFormat="1" applyFont="1" applyFill="1" applyBorder="1" applyAlignment="1">
      <alignment vertical="center"/>
    </xf>
    <xf numFmtId="165" fontId="10" fillId="2" borderId="14" xfId="3" applyNumberFormat="1" applyFont="1" applyFill="1" applyBorder="1" applyAlignment="1">
      <alignment vertical="center"/>
    </xf>
    <xf numFmtId="165" fontId="10" fillId="8" borderId="54" xfId="3" applyNumberFormat="1" applyFont="1" applyFill="1" applyBorder="1" applyAlignment="1">
      <alignment vertical="center"/>
    </xf>
    <xf numFmtId="165" fontId="10" fillId="8" borderId="54" xfId="3" applyNumberFormat="1" applyFont="1" applyFill="1" applyBorder="1" applyAlignment="1" applyProtection="1">
      <alignment vertical="center"/>
    </xf>
    <xf numFmtId="9" fontId="10" fillId="0" borderId="25" xfId="4" applyFont="1" applyFill="1" applyBorder="1" applyAlignment="1">
      <alignment horizontal="center" vertical="center"/>
    </xf>
    <xf numFmtId="170" fontId="10" fillId="0" borderId="0" xfId="5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6" fontId="7" fillId="0" borderId="51" xfId="3" applyNumberFormat="1" applyFont="1" applyFill="1" applyBorder="1" applyAlignment="1">
      <alignment horizontal="center" vertical="center" wrapText="1"/>
    </xf>
    <xf numFmtId="170" fontId="4" fillId="0" borderId="0" xfId="5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166" fontId="7" fillId="9" borderId="28" xfId="3" applyNumberFormat="1" applyFont="1" applyFill="1" applyBorder="1" applyAlignment="1">
      <alignment horizontal="center" vertical="center" wrapText="1"/>
    </xf>
    <xf numFmtId="9" fontId="10" fillId="2" borderId="10" xfId="4" applyFont="1" applyFill="1" applyBorder="1" applyAlignment="1">
      <alignment horizontal="center" vertical="center"/>
    </xf>
    <xf numFmtId="167" fontId="10" fillId="2" borderId="14" xfId="3" applyNumberFormat="1" applyFont="1" applyFill="1" applyBorder="1" applyAlignment="1">
      <alignment vertical="center"/>
    </xf>
    <xf numFmtId="167" fontId="10" fillId="2" borderId="21" xfId="3" applyNumberFormat="1" applyFont="1" applyFill="1" applyBorder="1" applyAlignment="1">
      <alignment vertical="center"/>
    </xf>
    <xf numFmtId="165" fontId="10" fillId="2" borderId="20" xfId="3" applyNumberFormat="1" applyFont="1" applyFill="1" applyBorder="1" applyAlignment="1">
      <alignment vertical="center"/>
    </xf>
    <xf numFmtId="166" fontId="7" fillId="0" borderId="0" xfId="3" applyNumberFormat="1" applyFont="1" applyFill="1" applyBorder="1" applyAlignment="1">
      <alignment horizontal="center" vertical="center" wrapText="1"/>
    </xf>
    <xf numFmtId="165" fontId="10" fillId="3" borderId="15" xfId="3" applyNumberFormat="1" applyFont="1" applyFill="1" applyBorder="1" applyAlignment="1">
      <alignment vertical="center"/>
    </xf>
    <xf numFmtId="165" fontId="11" fillId="0" borderId="63" xfId="3" applyNumberFormat="1" applyFont="1" applyFill="1" applyBorder="1" applyAlignment="1">
      <alignment vertical="center"/>
    </xf>
    <xf numFmtId="170" fontId="11" fillId="0" borderId="1" xfId="5" applyNumberFormat="1" applyFont="1" applyFill="1" applyBorder="1" applyAlignment="1">
      <alignment vertical="center"/>
    </xf>
    <xf numFmtId="170" fontId="11" fillId="0" borderId="2" xfId="5" applyNumberFormat="1" applyFont="1" applyFill="1" applyBorder="1" applyAlignment="1">
      <alignment vertical="center"/>
    </xf>
    <xf numFmtId="165" fontId="10" fillId="3" borderId="25" xfId="3" applyNumberFormat="1" applyFont="1" applyFill="1" applyBorder="1" applyAlignment="1">
      <alignment vertical="center"/>
    </xf>
    <xf numFmtId="165" fontId="10" fillId="5" borderId="25" xfId="3" applyNumberFormat="1" applyFont="1" applyFill="1" applyBorder="1" applyAlignment="1">
      <alignment vertical="center"/>
    </xf>
    <xf numFmtId="170" fontId="11" fillId="0" borderId="27" xfId="5" applyNumberFormat="1" applyFont="1" applyFill="1" applyBorder="1" applyAlignment="1">
      <alignment vertical="center"/>
    </xf>
    <xf numFmtId="165" fontId="11" fillId="0" borderId="49" xfId="3" applyNumberFormat="1" applyFont="1" applyFill="1" applyBorder="1" applyAlignment="1">
      <alignment vertical="center"/>
    </xf>
    <xf numFmtId="166" fontId="7" fillId="9" borderId="46" xfId="3" applyNumberFormat="1" applyFont="1" applyFill="1" applyBorder="1" applyAlignment="1">
      <alignment horizontal="center" vertical="center" wrapText="1"/>
    </xf>
    <xf numFmtId="165" fontId="10" fillId="3" borderId="31" xfId="3" applyNumberFormat="1" applyFont="1" applyFill="1" applyBorder="1" applyAlignment="1">
      <alignment vertical="center"/>
    </xf>
    <xf numFmtId="165" fontId="11" fillId="0" borderId="65" xfId="3" applyNumberFormat="1" applyFont="1" applyFill="1" applyBorder="1" applyAlignment="1">
      <alignment vertical="center"/>
    </xf>
    <xf numFmtId="170" fontId="11" fillId="0" borderId="6" xfId="5" applyNumberFormat="1" applyFont="1" applyFill="1" applyBorder="1" applyAlignment="1">
      <alignment vertical="center"/>
    </xf>
    <xf numFmtId="170" fontId="11" fillId="0" borderId="7" xfId="5" applyNumberFormat="1" applyFont="1" applyFill="1" applyBorder="1" applyAlignment="1">
      <alignment vertical="center"/>
    </xf>
    <xf numFmtId="170" fontId="11" fillId="0" borderId="8" xfId="5" applyNumberFormat="1" applyFont="1" applyFill="1" applyBorder="1" applyAlignment="1">
      <alignment vertical="center"/>
    </xf>
    <xf numFmtId="165" fontId="5" fillId="2" borderId="61" xfId="0" applyNumberFormat="1" applyFont="1" applyFill="1" applyBorder="1" applyAlignment="1">
      <alignment horizontal="right" vertical="center"/>
    </xf>
    <xf numFmtId="9" fontId="5" fillId="2" borderId="10" xfId="4" applyNumberFormat="1" applyFont="1" applyFill="1" applyBorder="1" applyAlignment="1">
      <alignment horizontal="center" vertical="center"/>
    </xf>
    <xf numFmtId="167" fontId="5" fillId="2" borderId="12" xfId="0" applyNumberFormat="1" applyFont="1" applyFill="1" applyBorder="1" applyAlignment="1">
      <alignment horizontal="right" vertical="center"/>
    </xf>
    <xf numFmtId="167" fontId="5" fillId="2" borderId="61" xfId="0" applyNumberFormat="1" applyFont="1" applyFill="1" applyBorder="1" applyAlignment="1">
      <alignment horizontal="right" vertical="center"/>
    </xf>
    <xf numFmtId="165" fontId="5" fillId="2" borderId="20" xfId="0" applyNumberFormat="1" applyFont="1" applyFill="1" applyBorder="1" applyAlignment="1">
      <alignment horizontal="right" vertical="center"/>
    </xf>
    <xf numFmtId="172" fontId="5" fillId="2" borderId="14" xfId="4" applyNumberFormat="1" applyFont="1" applyFill="1" applyBorder="1" applyAlignment="1">
      <alignment horizontal="center" vertical="center"/>
    </xf>
    <xf numFmtId="172" fontId="5" fillId="2" borderId="61" xfId="4" applyNumberFormat="1" applyFont="1" applyFill="1" applyBorder="1" applyAlignment="1">
      <alignment horizontal="center" vertical="center"/>
    </xf>
    <xf numFmtId="9" fontId="5" fillId="2" borderId="19" xfId="2" applyFont="1" applyFill="1" applyBorder="1" applyAlignment="1">
      <alignment horizontal="center" vertical="center"/>
    </xf>
    <xf numFmtId="9" fontId="5" fillId="2" borderId="11" xfId="4" applyNumberFormat="1" applyFont="1" applyFill="1" applyBorder="1" applyAlignment="1">
      <alignment horizontal="center" vertical="center"/>
    </xf>
    <xf numFmtId="9" fontId="5" fillId="2" borderId="61" xfId="4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5" fillId="0" borderId="0" xfId="3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 vertical="center"/>
    </xf>
    <xf numFmtId="164" fontId="5" fillId="0" borderId="0" xfId="3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65" fontId="14" fillId="0" borderId="0" xfId="3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164" fontId="7" fillId="9" borderId="48" xfId="3" applyFont="1" applyFill="1" applyBorder="1" applyAlignment="1">
      <alignment horizontal="center" vertical="center" wrapText="1"/>
    </xf>
    <xf numFmtId="1" fontId="7" fillId="9" borderId="49" xfId="3" applyNumberFormat="1" applyFont="1" applyFill="1" applyBorder="1" applyAlignment="1">
      <alignment horizontal="center" vertical="center" wrapText="1"/>
    </xf>
    <xf numFmtId="166" fontId="7" fillId="9" borderId="50" xfId="3" applyNumberFormat="1" applyFont="1" applyFill="1" applyBorder="1" applyAlignment="1">
      <alignment horizontal="center" vertical="center" wrapText="1"/>
    </xf>
    <xf numFmtId="17" fontId="4" fillId="0" borderId="11" xfId="0" applyNumberFormat="1" applyFont="1" applyBorder="1" applyAlignment="1">
      <alignment horizontal="center" vertical="center"/>
    </xf>
    <xf numFmtId="17" fontId="4" fillId="0" borderId="61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164" fontId="2" fillId="0" borderId="0" xfId="3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2" fillId="3" borderId="25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/>
    </xf>
    <xf numFmtId="165" fontId="2" fillId="0" borderId="44" xfId="3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 wrapText="1"/>
    </xf>
    <xf numFmtId="166" fontId="7" fillId="5" borderId="51" xfId="3" applyNumberFormat="1" applyFont="1" applyFill="1" applyBorder="1" applyAlignment="1">
      <alignment horizontal="center" vertical="center" wrapText="1"/>
    </xf>
    <xf numFmtId="164" fontId="7" fillId="5" borderId="48" xfId="3" applyFont="1" applyFill="1" applyBorder="1" applyAlignment="1">
      <alignment horizontal="center" vertical="center" wrapText="1"/>
    </xf>
    <xf numFmtId="1" fontId="7" fillId="5" borderId="49" xfId="3" applyNumberFormat="1" applyFont="1" applyFill="1" applyBorder="1" applyAlignment="1">
      <alignment horizontal="center" vertical="center" wrapText="1"/>
    </xf>
    <xf numFmtId="166" fontId="7" fillId="5" borderId="50" xfId="3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4" xfId="0" applyFont="1" applyBorder="1" applyAlignment="1">
      <alignment vertical="center" wrapText="1"/>
    </xf>
    <xf numFmtId="164" fontId="2" fillId="0" borderId="0" xfId="3" applyFont="1" applyFill="1" applyAlignment="1">
      <alignment vertical="center"/>
    </xf>
    <xf numFmtId="0" fontId="2" fillId="6" borderId="53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31" xfId="0" applyFont="1" applyFill="1" applyBorder="1" applyAlignment="1">
      <alignment vertical="center"/>
    </xf>
    <xf numFmtId="173" fontId="2" fillId="0" borderId="0" xfId="0" applyNumberFormat="1" applyFont="1" applyAlignment="1">
      <alignment vertical="center"/>
    </xf>
    <xf numFmtId="9" fontId="2" fillId="0" borderId="0" xfId="4" applyFont="1" applyFill="1" applyAlignment="1">
      <alignment vertical="center"/>
    </xf>
    <xf numFmtId="0" fontId="2" fillId="0" borderId="58" xfId="0" applyFont="1" applyFill="1" applyBorder="1" applyAlignment="1">
      <alignment vertical="center"/>
    </xf>
    <xf numFmtId="168" fontId="2" fillId="0" borderId="0" xfId="0" applyNumberFormat="1" applyFont="1" applyAlignment="1">
      <alignment vertical="center"/>
    </xf>
    <xf numFmtId="165" fontId="2" fillId="0" borderId="0" xfId="3" applyNumberFormat="1" applyFont="1" applyAlignment="1">
      <alignment vertical="center"/>
    </xf>
    <xf numFmtId="174" fontId="2" fillId="0" borderId="0" xfId="0" applyNumberFormat="1" applyFont="1" applyFill="1" applyAlignment="1">
      <alignment vertical="center"/>
    </xf>
    <xf numFmtId="9" fontId="2" fillId="0" borderId="0" xfId="4" applyFont="1" applyAlignment="1">
      <alignment vertical="center"/>
    </xf>
    <xf numFmtId="43" fontId="2" fillId="0" borderId="0" xfId="1" applyFont="1" applyAlignment="1">
      <alignment vertical="center"/>
    </xf>
    <xf numFmtId="175" fontId="2" fillId="0" borderId="0" xfId="0" applyNumberFormat="1" applyFont="1" applyFill="1" applyAlignment="1">
      <alignment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6" borderId="34" xfId="0" applyNumberFormat="1" applyFont="1" applyFill="1" applyBorder="1" applyAlignment="1">
      <alignment horizontal="center" vertical="center"/>
    </xf>
    <xf numFmtId="0" fontId="5" fillId="6" borderId="26" xfId="0" applyNumberFormat="1" applyFont="1" applyFill="1" applyBorder="1" applyAlignment="1">
      <alignment horizontal="center" vertical="center"/>
    </xf>
    <xf numFmtId="0" fontId="5" fillId="6" borderId="36" xfId="0" applyNumberFormat="1" applyFont="1" applyFill="1" applyBorder="1" applyAlignment="1">
      <alignment horizontal="center" vertical="center"/>
    </xf>
    <xf numFmtId="0" fontId="5" fillId="7" borderId="25" xfId="0" applyNumberFormat="1" applyFont="1" applyFill="1" applyBorder="1" applyAlignment="1">
      <alignment horizontal="center" vertical="center"/>
    </xf>
    <xf numFmtId="0" fontId="5" fillId="7" borderId="3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7" borderId="25" xfId="0" applyNumberFormat="1" applyFont="1" applyFill="1" applyBorder="1" applyAlignment="1" applyProtection="1">
      <alignment horizontal="center" vertical="center"/>
    </xf>
    <xf numFmtId="0" fontId="5" fillId="7" borderId="31" xfId="0" applyNumberFormat="1" applyFont="1" applyFill="1" applyBorder="1" applyAlignment="1" applyProtection="1">
      <alignment horizontal="center" vertical="center"/>
    </xf>
    <xf numFmtId="164" fontId="9" fillId="0" borderId="27" xfId="3" applyFont="1" applyBorder="1" applyAlignment="1">
      <alignment horizontal="center" vertical="center"/>
    </xf>
    <xf numFmtId="164" fontId="9" fillId="0" borderId="0" xfId="3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6" borderId="22" xfId="0" applyNumberFormat="1" applyFont="1" applyFill="1" applyBorder="1" applyAlignment="1">
      <alignment horizontal="center" vertical="center"/>
    </xf>
    <xf numFmtId="0" fontId="5" fillId="6" borderId="23" xfId="0" applyNumberFormat="1" applyFont="1" applyFill="1" applyBorder="1" applyAlignment="1">
      <alignment horizontal="center" vertical="center"/>
    </xf>
    <xf numFmtId="0" fontId="5" fillId="6" borderId="24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vertical="center" wrapText="1"/>
    </xf>
  </cellXfs>
  <cellStyles count="6">
    <cellStyle name="Comma" xfId="1" builtinId="3"/>
    <cellStyle name="Comma 2 6 2" xfId="3" xr:uid="{3A2B6CE0-0811-4FF4-B744-C6DF3ED9532E}"/>
    <cellStyle name="Currency 2 2 2" xfId="5" xr:uid="{F24D167C-F3BF-46D8-B8E6-C28B492344AA}"/>
    <cellStyle name="Normal" xfId="0" builtinId="0"/>
    <cellStyle name="Percent" xfId="2" builtinId="5"/>
    <cellStyle name="Percent 4" xfId="4" xr:uid="{413D74E1-07C5-400B-8879-97BF3E0A52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Relationship Id="rId27" Type="http://schemas.openxmlformats.org/officeDocument/2006/relationships/customXml" Target="../customXml/item3.xml"/><Relationship Id="rId30" Type="http://schemas.openxmlformats.org/officeDocument/2006/relationships/customXml" Target="../customXml/item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dor/Comercial/temp/NORTE/OFERTANOR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ANGA4/C4/ARCHIVOS/vialnac/RUTAS/LIC2334/ANALPRE/ITEM3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bolango\Cert.413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ANGA4/C4/ARCHIVOS/vialnac/RUTAS/LIC2334/ANALPRE/ITEM7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wilka_minplan\Configuraci&#243;n%20local\Temp\file:\C:\C\2013\AR%20ISP\2Ni&#241;ez\IDBDOCS-#36302321-v1-GRP_Anexo_6_Matrices_TALLER_11JUL1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dor/comercial/temp/RN168/RN%20168%20Version%201/Analisis-RN%20168%20Santa%20F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DOR/Comercial/Licitaciones/Direcci&#243;n%20de%20Vialidad%20de%20Bs.Aires/2000/Obras%20b&#225;sicas%20Gral.%20Viamon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ea%20Economica\ALE%20Z\NGH%20-%20Gastos%20Administrativos\Estados%20de%20Inversi&#243;n\EI%20277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YA/Documents/DOCUMENTOS/Jorge%20Oyamada/Agua/Argentina/Provincia%20Buenos%20Aires/POD/Cuadro%20de%20Costos%20PEP%20PMR%20-%20V.5.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lyng/AppData/Local/Microsoft/Windows/Temporary%20Internet%20Files/Content.Outlook/NFIB17V8/AR-L1273%20-%20POA%20V.5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vr-obrador/comercial/LICITACIONES/ENOHSA/2007/AC%20RADA%20TILLY/PROPUESTA%20FINAL/ANALISIS%20OFERTA%20RADA%20TILLY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dor/comercial/temp/MARIA%20LAURA/RN%203%20-%20KOSOVO/PRESUPUES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.P.N&#176;10%20San%20Fernando%20&#250;lti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ea%20Economica\Importes%20Comprometidos%20Pr&#233;stamos\Pr&#233;stamos\Prestamo%20277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dor/comercial/Licitaciones/Direcci&#243;n%20Nacional%20de%20Vialidad/2003/Ruta%203-Licit-31-03/Licitaci&#243;n%2031%20Khami%20-%20Koso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Obrador/comercial/Licitaciones/Direcci&#243;n%20de%20Vialidad%20de%20Bs.Aires/2001%20-%20BIRF/RP227%20Quequ&#233;n%20-%20Lober&#237;a%20Secci&#243;n%20I%20Presentaci&#243;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N\Configuraci&#243;n%20local\Archivos%20temporales%20de%20Internet\Content.IE5\GVIDCBMH\Notas\INSPECC\GARINSPE\Certificado%20y%20Plan%20de%20Avance%20Verificador\LICITAC\A&#241;o%201996\LP%2006-96\CALP696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wilka_minplan\Configuraci&#243;n%20local\Temp\file:\C:\2013\AR%20ISP\2Ni&#241;ez\IDBDOCS-#36302321-v1-GRP_Anexo_6_Matrices_TALLER_11JUL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"/>
      <sheetName val="Equipo vial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3A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DMINISTRATIVOS"/>
      <sheetName val="DATOS TECNICOS"/>
      <sheetName val="TRANSICIÓN"/>
      <sheetName val="MEDICIÓN DE OBRA"/>
      <sheetName val="CERTIFICADO"/>
      <sheetName val="PLANILLA DE MEDICIÓN"/>
      <sheetName val="PLAN DE AVANCE"/>
      <sheetName val="CURVA"/>
      <sheetName val="MULTAS"/>
      <sheetName val="FOTOS"/>
      <sheetName val="NOTA 1"/>
      <sheetName val="NOTA 2"/>
      <sheetName val="Registro de mediciones"/>
      <sheetName val="FORMULAS"/>
      <sheetName val="NUMEROS"/>
    </sheetNames>
    <sheetDataSet>
      <sheetData sheetId="0">
        <row r="3">
          <cell r="D3" t="str">
            <v>14/01</v>
          </cell>
        </row>
        <row r="4">
          <cell r="D4" t="str">
            <v>136 VIVIENDAS PLANES SIGLO XXI Y AMANECER</v>
          </cell>
        </row>
        <row r="5">
          <cell r="D5" t="str">
            <v>61945-M-2001</v>
          </cell>
        </row>
        <row r="6">
          <cell r="D6" t="str">
            <v>2967-MV-2001</v>
          </cell>
        </row>
        <row r="7">
          <cell r="D7">
            <v>136</v>
          </cell>
        </row>
        <row r="8">
          <cell r="D8">
            <v>2505368</v>
          </cell>
        </row>
        <row r="9">
          <cell r="D9" t="str">
            <v>Villa Mercedes</v>
          </cell>
        </row>
        <row r="10">
          <cell r="D10" t="str">
            <v>Arq. Héctor O. Marconi</v>
          </cell>
        </row>
        <row r="11">
          <cell r="D11" t="str">
            <v>Arq. Claudio S. Figueroa</v>
          </cell>
        </row>
        <row r="12">
          <cell r="D12" t="str">
            <v xml:space="preserve">SAN DIEGO SRL - GEA Construc.SRL (Agrup.) </v>
          </cell>
        </row>
        <row r="13">
          <cell r="D13" t="str">
            <v>Ing.  Eduardo Cavichioli</v>
          </cell>
        </row>
        <row r="14">
          <cell r="D14" t="str">
            <v>Socio Gerente</v>
          </cell>
        </row>
        <row r="15">
          <cell r="D15" t="str">
            <v xml:space="preserve"> Programación de Diseño y Ejecución de Obra</v>
          </cell>
        </row>
        <row r="16">
          <cell r="D16" t="str">
            <v>Jefe de Programa de Diseño y Ejecución de Obra</v>
          </cell>
        </row>
        <row r="17">
          <cell r="D17" t="str">
            <v>Daniel S. Guibelalde</v>
          </cell>
        </row>
        <row r="18">
          <cell r="D18" t="str">
            <v>Arquitecto</v>
          </cell>
        </row>
        <row r="19">
          <cell r="D19" t="str">
            <v>Departamento de Administración Contable</v>
          </cell>
        </row>
        <row r="20">
          <cell r="D20" t="str">
            <v>Director</v>
          </cell>
        </row>
        <row r="21">
          <cell r="D21" t="str">
            <v>Silvana Bonansea</v>
          </cell>
        </row>
        <row r="22">
          <cell r="D22" t="str">
            <v>Contadora Pública Nacional</v>
          </cell>
        </row>
        <row r="23">
          <cell r="D23" t="str">
            <v>MINISTERIO DE LA VIVIENDA</v>
          </cell>
        </row>
        <row r="25">
          <cell r="D25" t="str">
            <v>Si</v>
          </cell>
        </row>
        <row r="26">
          <cell r="D26">
            <v>10</v>
          </cell>
        </row>
        <row r="27">
          <cell r="D27">
            <v>10</v>
          </cell>
        </row>
        <row r="29">
          <cell r="D29">
            <v>37084</v>
          </cell>
        </row>
        <row r="30">
          <cell r="D30">
            <v>300</v>
          </cell>
        </row>
        <row r="35">
          <cell r="D35">
            <v>37084</v>
          </cell>
        </row>
        <row r="36">
          <cell r="D36">
            <v>37384</v>
          </cell>
        </row>
      </sheetData>
      <sheetData sheetId="1">
        <row r="5">
          <cell r="C5" t="str">
            <v>MOVIMIENTO DE SUELO</v>
          </cell>
          <cell r="D5">
            <v>0.62</v>
          </cell>
          <cell r="E5" t="str">
            <v>Terraplenamiento</v>
          </cell>
          <cell r="F5">
            <v>60</v>
          </cell>
          <cell r="H5" t="str">
            <v>Terraplenamiento</v>
          </cell>
          <cell r="I5">
            <v>100</v>
          </cell>
        </row>
        <row r="6">
          <cell r="E6" t="str">
            <v>Excavacion para Fundaciones</v>
          </cell>
          <cell r="F6">
            <v>40</v>
          </cell>
          <cell r="H6" t="str">
            <v>Excavacion para Fundaciones</v>
          </cell>
          <cell r="I6">
            <v>100</v>
          </cell>
        </row>
        <row r="7">
          <cell r="C7" t="str">
            <v>PLATEA DE H° A°</v>
          </cell>
          <cell r="D7">
            <v>5</v>
          </cell>
          <cell r="E7" t="str">
            <v>Armadura</v>
          </cell>
          <cell r="F7">
            <v>45</v>
          </cell>
          <cell r="H7" t="str">
            <v>Armadura</v>
          </cell>
          <cell r="I7">
            <v>100</v>
          </cell>
        </row>
        <row r="8">
          <cell r="E8" t="str">
            <v>Colado de Hormigón</v>
          </cell>
          <cell r="F8">
            <v>55</v>
          </cell>
          <cell r="H8" t="str">
            <v>Colado de Hormigón</v>
          </cell>
          <cell r="I8">
            <v>100</v>
          </cell>
        </row>
        <row r="9">
          <cell r="C9" t="str">
            <v>CAPA AISLADORA</v>
          </cell>
          <cell r="D9">
            <v>1.2</v>
          </cell>
          <cell r="E9" t="str">
            <v>Capa aisladora</v>
          </cell>
          <cell r="F9">
            <v>100</v>
          </cell>
          <cell r="H9" t="str">
            <v>Capa aisladora</v>
          </cell>
          <cell r="I9">
            <v>100</v>
          </cell>
        </row>
        <row r="10">
          <cell r="C10" t="str">
            <v>MAMPOSTERIA</v>
          </cell>
          <cell r="D10">
            <v>13</v>
          </cell>
          <cell r="E10" t="str">
            <v>Mamposteria 0.20 Ext.</v>
          </cell>
          <cell r="F10">
            <v>68</v>
          </cell>
          <cell r="H10" t="str">
            <v>Mamposteria 0.20 Ext.</v>
          </cell>
          <cell r="I10">
            <v>100</v>
          </cell>
        </row>
        <row r="11">
          <cell r="E11" t="str">
            <v>Mamposteria 0.20 Int.</v>
          </cell>
          <cell r="F11">
            <v>22</v>
          </cell>
          <cell r="H11" t="str">
            <v>Mamposteria 0.20 Int.</v>
          </cell>
          <cell r="I11">
            <v>100</v>
          </cell>
        </row>
        <row r="12">
          <cell r="E12" t="str">
            <v>Mamposteria 0.10 Int.yExt.</v>
          </cell>
          <cell r="F12">
            <v>10</v>
          </cell>
          <cell r="H12" t="str">
            <v>Mamposteria 0.10 Int.yExt.</v>
          </cell>
          <cell r="I12">
            <v>100</v>
          </cell>
        </row>
        <row r="13">
          <cell r="C13" t="str">
            <v>ESTRUCTURA RESISTENTE</v>
          </cell>
          <cell r="D13">
            <v>18.600000000000001</v>
          </cell>
          <cell r="E13" t="str">
            <v>Columnas</v>
          </cell>
          <cell r="F13">
            <v>36</v>
          </cell>
          <cell r="H13" t="str">
            <v>Armadura</v>
          </cell>
          <cell r="I13">
            <v>50</v>
          </cell>
        </row>
        <row r="14">
          <cell r="H14" t="str">
            <v>Colado de Hormigón</v>
          </cell>
          <cell r="I14">
            <v>50</v>
          </cell>
        </row>
        <row r="15">
          <cell r="E15" t="str">
            <v>Vigas</v>
          </cell>
          <cell r="F15">
            <v>23</v>
          </cell>
          <cell r="H15" t="str">
            <v>Armadura</v>
          </cell>
          <cell r="I15">
            <v>50</v>
          </cell>
        </row>
        <row r="16">
          <cell r="H16" t="str">
            <v>Colado de Hormigón</v>
          </cell>
          <cell r="I16">
            <v>50</v>
          </cell>
        </row>
        <row r="17">
          <cell r="E17" t="str">
            <v>Losa</v>
          </cell>
          <cell r="F17">
            <v>41</v>
          </cell>
          <cell r="H17" t="str">
            <v>Armadura</v>
          </cell>
          <cell r="I17">
            <v>60</v>
          </cell>
        </row>
        <row r="18">
          <cell r="H18" t="str">
            <v>Colado de Hormigón</v>
          </cell>
          <cell r="I18">
            <v>40</v>
          </cell>
        </row>
        <row r="19">
          <cell r="C19" t="str">
            <v>CUBIERTA DE TECHO</v>
          </cell>
          <cell r="D19">
            <v>5</v>
          </cell>
          <cell r="E19" t="str">
            <v>Teja Francesa</v>
          </cell>
          <cell r="F19">
            <v>60</v>
          </cell>
          <cell r="H19" t="str">
            <v>Teja Francesa</v>
          </cell>
          <cell r="I19">
            <v>100</v>
          </cell>
        </row>
        <row r="20">
          <cell r="E20" t="str">
            <v>Carga y Aislación</v>
          </cell>
          <cell r="F20">
            <v>40</v>
          </cell>
          <cell r="H20" t="str">
            <v>Carga y Aislación</v>
          </cell>
          <cell r="I20">
            <v>100</v>
          </cell>
        </row>
        <row r="21">
          <cell r="C21" t="str">
            <v>CIELORRASO</v>
          </cell>
          <cell r="D21">
            <v>2.2000000000000002</v>
          </cell>
          <cell r="E21" t="str">
            <v>Cielorraso Aplicado</v>
          </cell>
          <cell r="F21">
            <v>90</v>
          </cell>
          <cell r="H21" t="str">
            <v>Cielorraso Aplicado</v>
          </cell>
          <cell r="I21">
            <v>100</v>
          </cell>
        </row>
        <row r="22">
          <cell r="E22" t="str">
            <v>Cielorraso Mejorado</v>
          </cell>
          <cell r="F22">
            <v>10</v>
          </cell>
          <cell r="H22" t="str">
            <v>Cielorraso Mejorado</v>
          </cell>
          <cell r="I22">
            <v>100</v>
          </cell>
        </row>
        <row r="23">
          <cell r="C23" t="str">
            <v>REVOQUES</v>
          </cell>
          <cell r="D23">
            <v>12.5</v>
          </cell>
          <cell r="E23" t="str">
            <v>Azotado hidrofugo</v>
          </cell>
          <cell r="F23">
            <v>5</v>
          </cell>
          <cell r="H23" t="str">
            <v>Azotado hidrofugo</v>
          </cell>
          <cell r="I23">
            <v>100</v>
          </cell>
        </row>
        <row r="24">
          <cell r="E24" t="str">
            <v>Grueso interior</v>
          </cell>
          <cell r="F24">
            <v>15</v>
          </cell>
          <cell r="H24" t="str">
            <v>Grueso interior</v>
          </cell>
          <cell r="I24">
            <v>100</v>
          </cell>
        </row>
        <row r="25">
          <cell r="E25" t="str">
            <v>Grueso exterior</v>
          </cell>
          <cell r="F25">
            <v>30</v>
          </cell>
          <cell r="H25" t="str">
            <v>Grueso exterior</v>
          </cell>
          <cell r="I25">
            <v>100</v>
          </cell>
        </row>
        <row r="26">
          <cell r="E26" t="str">
            <v>Fino interior</v>
          </cell>
          <cell r="F26">
            <v>10</v>
          </cell>
          <cell r="H26" t="str">
            <v>Fino interior</v>
          </cell>
          <cell r="I26">
            <v>100</v>
          </cell>
        </row>
        <row r="27">
          <cell r="E27" t="str">
            <v>Fino exterior</v>
          </cell>
          <cell r="F27">
            <v>30</v>
          </cell>
          <cell r="H27" t="str">
            <v>Fino exterior</v>
          </cell>
          <cell r="I27">
            <v>100</v>
          </cell>
        </row>
        <row r="28">
          <cell r="E28" t="str">
            <v>Bolseado</v>
          </cell>
          <cell r="F28">
            <v>10</v>
          </cell>
          <cell r="H28" t="str">
            <v>Bolseado</v>
          </cell>
          <cell r="I28">
            <v>100</v>
          </cell>
        </row>
        <row r="29">
          <cell r="C29" t="str">
            <v>REVESTIMIENTO</v>
          </cell>
          <cell r="D29">
            <v>1.2</v>
          </cell>
          <cell r="E29" t="str">
            <v>Ceramico</v>
          </cell>
          <cell r="F29">
            <v>60</v>
          </cell>
          <cell r="H29" t="str">
            <v>Cocina y lavadero</v>
          </cell>
          <cell r="I29">
            <v>70</v>
          </cell>
        </row>
        <row r="30">
          <cell r="H30" t="str">
            <v>Baño</v>
          </cell>
          <cell r="I30">
            <v>30</v>
          </cell>
        </row>
        <row r="31">
          <cell r="E31" t="str">
            <v>Estucado</v>
          </cell>
          <cell r="F31">
            <v>40</v>
          </cell>
          <cell r="H31" t="str">
            <v>Cocina y lavadero</v>
          </cell>
          <cell r="I31">
            <v>70</v>
          </cell>
        </row>
        <row r="32">
          <cell r="H32" t="str">
            <v>Baño</v>
          </cell>
          <cell r="I32">
            <v>30</v>
          </cell>
        </row>
        <row r="33">
          <cell r="C33" t="str">
            <v>SOLADOS Y CONTRAPISOS</v>
          </cell>
          <cell r="D33">
            <v>5.6</v>
          </cell>
          <cell r="E33" t="str">
            <v>Contrapiso de Hormigón</v>
          </cell>
          <cell r="F33">
            <v>60</v>
          </cell>
          <cell r="H33" t="str">
            <v>Contrapiso de Hormigón</v>
          </cell>
          <cell r="I33">
            <v>100</v>
          </cell>
        </row>
        <row r="34">
          <cell r="E34" t="str">
            <v>Ceramico</v>
          </cell>
          <cell r="F34">
            <v>25</v>
          </cell>
          <cell r="H34" t="str">
            <v>Ceramico</v>
          </cell>
          <cell r="I34">
            <v>100</v>
          </cell>
        </row>
        <row r="35">
          <cell r="E35" t="str">
            <v>Veredín de Cemento exterior</v>
          </cell>
          <cell r="F35">
            <v>15</v>
          </cell>
          <cell r="H35" t="str">
            <v>Veredín de Cemento exterior</v>
          </cell>
          <cell r="I35">
            <v>100</v>
          </cell>
        </row>
        <row r="36">
          <cell r="C36" t="str">
            <v>ZOCALOS</v>
          </cell>
          <cell r="D36">
            <v>2</v>
          </cell>
          <cell r="E36" t="str">
            <v>Ceramico</v>
          </cell>
          <cell r="F36">
            <v>70</v>
          </cell>
          <cell r="H36" t="str">
            <v>Ceramico</v>
          </cell>
          <cell r="I36">
            <v>100</v>
          </cell>
        </row>
        <row r="37">
          <cell r="E37" t="str">
            <v>Cemento fratazado</v>
          </cell>
          <cell r="F37">
            <v>30</v>
          </cell>
          <cell r="H37" t="str">
            <v>Cemento fratazado</v>
          </cell>
          <cell r="I37">
            <v>100</v>
          </cell>
        </row>
        <row r="38">
          <cell r="C38" t="str">
            <v>CARPINTERIA</v>
          </cell>
          <cell r="D38">
            <v>4.7</v>
          </cell>
          <cell r="E38" t="str">
            <v>Carpinterias marcos y hojas metalicas</v>
          </cell>
          <cell r="F38">
            <v>85</v>
          </cell>
          <cell r="H38" t="str">
            <v>Carpinterias marcos y hojas metalicas</v>
          </cell>
          <cell r="I38">
            <v>100</v>
          </cell>
        </row>
        <row r="39">
          <cell r="E39" t="str">
            <v>Hojas de ventana, post, y puertas placas</v>
          </cell>
          <cell r="F39">
            <v>10</v>
          </cell>
          <cell r="H39" t="str">
            <v>Hojas de ventana, post, y puertas placas</v>
          </cell>
          <cell r="I39">
            <v>100</v>
          </cell>
        </row>
        <row r="40">
          <cell r="E40" t="str">
            <v>Herrajes y ajuste de carpinteria</v>
          </cell>
          <cell r="F40">
            <v>5</v>
          </cell>
          <cell r="H40" t="str">
            <v>Herrajes y ajuste de carpinteria</v>
          </cell>
          <cell r="I40">
            <v>100</v>
          </cell>
        </row>
        <row r="41">
          <cell r="C41" t="str">
            <v>PINTURA</v>
          </cell>
          <cell r="D41">
            <v>4.5</v>
          </cell>
          <cell r="E41" t="str">
            <v>Pintura al agua interior</v>
          </cell>
          <cell r="F41">
            <v>40</v>
          </cell>
          <cell r="H41" t="str">
            <v>Pintura al agua interior</v>
          </cell>
          <cell r="I41">
            <v>100</v>
          </cell>
        </row>
        <row r="42">
          <cell r="E42" t="str">
            <v>Pintura al latex exterior</v>
          </cell>
          <cell r="F42">
            <v>25</v>
          </cell>
          <cell r="H42" t="str">
            <v>Pintura al latex exterior</v>
          </cell>
          <cell r="I42">
            <v>100</v>
          </cell>
        </row>
        <row r="43">
          <cell r="E43" t="str">
            <v>Antioxido en carpinteria metalica</v>
          </cell>
          <cell r="F43">
            <v>15</v>
          </cell>
          <cell r="H43" t="str">
            <v>Antioxido en carpinteria metalica</v>
          </cell>
          <cell r="I43">
            <v>100</v>
          </cell>
        </row>
        <row r="44">
          <cell r="E44" t="str">
            <v>Esmalte sint, en carp, metalica y madera</v>
          </cell>
          <cell r="F44">
            <v>20</v>
          </cell>
          <cell r="H44" t="str">
            <v>Esmalte sint, en carp, metalica y madera</v>
          </cell>
          <cell r="I44">
            <v>100</v>
          </cell>
        </row>
        <row r="45">
          <cell r="C45" t="str">
            <v>INSTALACION SANITARIA</v>
          </cell>
          <cell r="D45">
            <v>6.47</v>
          </cell>
          <cell r="E45" t="str">
            <v>Base de Cloacas</v>
          </cell>
          <cell r="F45">
            <v>45</v>
          </cell>
          <cell r="H45" t="str">
            <v>Base de Cloacas</v>
          </cell>
          <cell r="I45">
            <v>100</v>
          </cell>
        </row>
        <row r="46">
          <cell r="E46" t="str">
            <v>Agua Fria y Caliente</v>
          </cell>
          <cell r="F46">
            <v>31</v>
          </cell>
          <cell r="H46" t="str">
            <v>Agua Fria y Caliente</v>
          </cell>
          <cell r="I46">
            <v>100</v>
          </cell>
        </row>
        <row r="47">
          <cell r="E47" t="str">
            <v>Colector de Tanque</v>
          </cell>
          <cell r="F47">
            <v>2</v>
          </cell>
          <cell r="H47" t="str">
            <v>Colector de Tanque</v>
          </cell>
          <cell r="I47">
            <v>100</v>
          </cell>
        </row>
        <row r="48">
          <cell r="E48" t="str">
            <v>Tanque de Agua</v>
          </cell>
          <cell r="F48">
            <v>22</v>
          </cell>
          <cell r="H48" t="str">
            <v>Tanque de Agua</v>
          </cell>
          <cell r="I48">
            <v>100</v>
          </cell>
        </row>
        <row r="49">
          <cell r="C49" t="str">
            <v>ARTEF. Y ACCES. SANITARIOS</v>
          </cell>
          <cell r="D49">
            <v>3.01</v>
          </cell>
          <cell r="E49" t="str">
            <v>Artefactos</v>
          </cell>
          <cell r="F49">
            <v>45</v>
          </cell>
          <cell r="H49" t="str">
            <v>Artefactos</v>
          </cell>
          <cell r="I49">
            <v>100</v>
          </cell>
        </row>
        <row r="50">
          <cell r="E50" t="str">
            <v>Griferias</v>
          </cell>
          <cell r="F50">
            <v>20</v>
          </cell>
          <cell r="H50" t="str">
            <v>Griferias</v>
          </cell>
          <cell r="I50">
            <v>100</v>
          </cell>
        </row>
        <row r="51">
          <cell r="E51" t="str">
            <v>Accesorios</v>
          </cell>
          <cell r="F51">
            <v>2</v>
          </cell>
          <cell r="H51" t="str">
            <v>Accesorios</v>
          </cell>
          <cell r="I51">
            <v>100</v>
          </cell>
        </row>
        <row r="52">
          <cell r="E52" t="str">
            <v>Mesada Granitica</v>
          </cell>
          <cell r="F52">
            <v>25</v>
          </cell>
          <cell r="H52" t="str">
            <v>Mesada Granitica</v>
          </cell>
          <cell r="I52">
            <v>100</v>
          </cell>
        </row>
        <row r="53">
          <cell r="E53" t="str">
            <v>Pileta de Lavar</v>
          </cell>
          <cell r="F53">
            <v>8</v>
          </cell>
          <cell r="H53" t="str">
            <v>Pileta de Lavar</v>
          </cell>
          <cell r="I53">
            <v>100</v>
          </cell>
        </row>
        <row r="54">
          <cell r="C54" t="str">
            <v>INSTALACION DE GAS</v>
          </cell>
          <cell r="D54">
            <v>2.8</v>
          </cell>
          <cell r="E54" t="str">
            <v>Acometida Subterranea</v>
          </cell>
          <cell r="F54">
            <v>65</v>
          </cell>
          <cell r="H54" t="str">
            <v>Acometida Subterranea</v>
          </cell>
          <cell r="I54">
            <v>100</v>
          </cell>
        </row>
        <row r="55">
          <cell r="E55" t="str">
            <v>Distribución Interna</v>
          </cell>
          <cell r="F55">
            <v>15</v>
          </cell>
          <cell r="H55" t="str">
            <v>Distribución Interna</v>
          </cell>
          <cell r="I55">
            <v>100</v>
          </cell>
        </row>
        <row r="56">
          <cell r="E56" t="str">
            <v>Gabinetes Exteriores</v>
          </cell>
          <cell r="F56">
            <v>20</v>
          </cell>
          <cell r="H56" t="str">
            <v>Gabinetes Exteriores</v>
          </cell>
          <cell r="I56">
            <v>100</v>
          </cell>
        </row>
        <row r="57">
          <cell r="C57" t="str">
            <v>INSTALACION ELECTRICA</v>
          </cell>
          <cell r="D57">
            <v>1.9</v>
          </cell>
          <cell r="E57" t="str">
            <v>Caños y cajas</v>
          </cell>
          <cell r="F57">
            <v>60</v>
          </cell>
          <cell r="H57" t="str">
            <v>Caños y cajas</v>
          </cell>
          <cell r="I57">
            <v>100</v>
          </cell>
        </row>
        <row r="58">
          <cell r="E58" t="str">
            <v>Cableado</v>
          </cell>
          <cell r="F58">
            <v>13</v>
          </cell>
          <cell r="H58" t="str">
            <v>Cableado</v>
          </cell>
          <cell r="I58">
            <v>100</v>
          </cell>
        </row>
        <row r="59">
          <cell r="E59" t="str">
            <v>Pilar completo</v>
          </cell>
          <cell r="F59">
            <v>14</v>
          </cell>
          <cell r="H59" t="str">
            <v>Pilar completo</v>
          </cell>
          <cell r="I59">
            <v>100</v>
          </cell>
        </row>
        <row r="60">
          <cell r="E60" t="str">
            <v>Llaves y tomas y portalamparas y pul, cp.</v>
          </cell>
          <cell r="F60">
            <v>13</v>
          </cell>
          <cell r="H60" t="str">
            <v>Llaves y tomas y portalamparas y pul, cp.</v>
          </cell>
          <cell r="I60">
            <v>100</v>
          </cell>
        </row>
        <row r="61">
          <cell r="C61" t="str">
            <v>VARIOS</v>
          </cell>
          <cell r="D61">
            <v>0.45</v>
          </cell>
          <cell r="E61" t="str">
            <v>Vidrios</v>
          </cell>
          <cell r="F61">
            <v>30</v>
          </cell>
          <cell r="H61" t="str">
            <v>Vidrios</v>
          </cell>
          <cell r="I61">
            <v>100</v>
          </cell>
        </row>
        <row r="62">
          <cell r="E62" t="str">
            <v>Mesada de cocina</v>
          </cell>
          <cell r="F62">
            <v>35</v>
          </cell>
          <cell r="H62" t="str">
            <v>Mesada de cocina</v>
          </cell>
          <cell r="I62">
            <v>100</v>
          </cell>
        </row>
        <row r="63">
          <cell r="E63" t="str">
            <v>Pileta de cocina</v>
          </cell>
          <cell r="F63">
            <v>35</v>
          </cell>
          <cell r="H63" t="str">
            <v>Pileta de cocina</v>
          </cell>
          <cell r="I63">
            <v>100</v>
          </cell>
        </row>
        <row r="64">
          <cell r="C64" t="str">
            <v>INFRAESTRUCTURA</v>
          </cell>
          <cell r="D64">
            <v>9.25</v>
          </cell>
          <cell r="E64" t="str">
            <v>Provision de Agua Potable</v>
          </cell>
          <cell r="F64">
            <v>20</v>
          </cell>
          <cell r="H64" t="str">
            <v>Red de agua potable</v>
          </cell>
          <cell r="I64">
            <v>90</v>
          </cell>
        </row>
        <row r="65">
          <cell r="H65" t="str">
            <v>Nexo conexión agua potable</v>
          </cell>
          <cell r="I65">
            <v>10</v>
          </cell>
        </row>
        <row r="66">
          <cell r="E66" t="str">
            <v>Red de Desague Cloacal</v>
          </cell>
          <cell r="F66">
            <v>20</v>
          </cell>
          <cell r="H66" t="str">
            <v>Red de desague cloacal</v>
          </cell>
          <cell r="I66">
            <v>90</v>
          </cell>
        </row>
        <row r="67">
          <cell r="H67" t="str">
            <v>Nexo conexión desague cloacales</v>
          </cell>
          <cell r="I67">
            <v>10</v>
          </cell>
        </row>
        <row r="68">
          <cell r="E68" t="str">
            <v>Prov, Electrica y Alumb, Publico</v>
          </cell>
          <cell r="F68">
            <v>30</v>
          </cell>
          <cell r="H68" t="str">
            <v>Red elect, replanteo y bases de H° A°</v>
          </cell>
          <cell r="I68">
            <v>20</v>
          </cell>
        </row>
        <row r="69">
          <cell r="H69" t="str">
            <v>Izado de soportes, col, de H°A° y selado</v>
          </cell>
          <cell r="I69">
            <v>20</v>
          </cell>
        </row>
        <row r="70">
          <cell r="H70" t="str">
            <v>Montaje de herrajes y art, de ilum.</v>
          </cell>
          <cell r="I70">
            <v>15</v>
          </cell>
        </row>
        <row r="71">
          <cell r="H71" t="str">
            <v>Montaje de cond, elec, y acometidas</v>
          </cell>
          <cell r="I71">
            <v>15</v>
          </cell>
        </row>
        <row r="72">
          <cell r="H72" t="str">
            <v>Puesta en servicio y aprob, final</v>
          </cell>
          <cell r="I72">
            <v>15</v>
          </cell>
        </row>
        <row r="73">
          <cell r="H73" t="str">
            <v>Nexo electrico</v>
          </cell>
          <cell r="I73">
            <v>15</v>
          </cell>
        </row>
        <row r="74">
          <cell r="E74" t="str">
            <v>Red Vehicular</v>
          </cell>
          <cell r="F74">
            <v>15</v>
          </cell>
          <cell r="H74" t="str">
            <v>Apertura de calles</v>
          </cell>
          <cell r="I74">
            <v>90</v>
          </cell>
        </row>
        <row r="75">
          <cell r="H75" t="str">
            <v>Perfilado final</v>
          </cell>
          <cell r="I75">
            <v>10</v>
          </cell>
        </row>
        <row r="76">
          <cell r="E76" t="str">
            <v>Vereda Municipal</v>
          </cell>
          <cell r="F76">
            <v>15</v>
          </cell>
          <cell r="H76" t="str">
            <v>Vereda Municipal</v>
          </cell>
          <cell r="I76">
            <v>70</v>
          </cell>
        </row>
        <row r="77">
          <cell r="H77" t="str">
            <v>Cordon Cuneta</v>
          </cell>
          <cell r="I77">
            <v>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7H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F"/>
      <sheetName val="MER"/>
      <sheetName val="MMR"/>
      <sheetName val="Settings"/>
    </sheetNames>
    <sheetDataSet>
      <sheetData sheetId="0">
        <row r="8">
          <cell r="C8">
            <v>0</v>
          </cell>
        </row>
      </sheetData>
      <sheetData sheetId="1">
        <row r="15">
          <cell r="I15">
            <v>1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Cotiz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Cotiz.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"/>
      <sheetName val="DATOS"/>
    </sheetNames>
    <sheetDataSet>
      <sheetData sheetId="0">
        <row r="10">
          <cell r="C10">
            <v>500000000</v>
          </cell>
        </row>
        <row r="30">
          <cell r="C30">
            <v>500000000</v>
          </cell>
          <cell r="D30">
            <v>55000000</v>
          </cell>
        </row>
        <row r="31">
          <cell r="C31">
            <v>555000000</v>
          </cell>
        </row>
      </sheetData>
      <sheetData sheetId="1">
        <row r="18">
          <cell r="A18" t="str">
            <v xml:space="preserve">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(Perfil)"/>
      <sheetName val="Proyección Desembolsos (perfil)"/>
      <sheetName val="PEP AR-L1273"/>
      <sheetName val="Flujo Fin 2017"/>
      <sheetName val="PMR Resultados-impactos"/>
      <sheetName val="PMR Productos y Costos"/>
      <sheetName val="Sin ASIGNAR"/>
      <sheetName val="Obra SAO"/>
      <sheetName val="Presupuesto SAO"/>
      <sheetName val="Obra Pergamino"/>
      <sheetName val="presup pergamino solo presa"/>
      <sheetName val="Obra Rio V"/>
      <sheetName val="Presupuesto CanalMercanteJauret"/>
      <sheetName val="PMR_"/>
      <sheetName val="Organigrama"/>
      <sheetName val="Marco Logico Pefil"/>
    </sheetNames>
    <sheetDataSet>
      <sheetData sheetId="0" refreshError="1">
        <row r="40">
          <cell r="C40" t="str">
            <v>Obra: Proyecto de Ampliación del Cauce del Río Areco Aguas Debajo de la RN8 y Ampliación de Puentes de RN8 Y RN41</v>
          </cell>
          <cell r="D40">
            <v>23441253.093078759</v>
          </cell>
          <cell r="E40">
            <v>4945697.9069212414</v>
          </cell>
          <cell r="F40">
            <v>28386951</v>
          </cell>
        </row>
        <row r="41">
          <cell r="C41" t="str">
            <v>Inspección: Proyecto de Ampliación del Cauce del Río Areco Aguas Debajo de la RN8 y Ampliación de Puentes de RN8 Y RN41</v>
          </cell>
          <cell r="D41">
            <v>937650.12372315035</v>
          </cell>
          <cell r="E41">
            <v>197827.91627684966</v>
          </cell>
          <cell r="F41">
            <v>1135478.04</v>
          </cell>
        </row>
        <row r="42">
          <cell r="C42" t="str">
            <v>Reafectación de Activos, Imprevistos, Redeterminaciones en  San Antonio de Areco</v>
          </cell>
          <cell r="D42">
            <v>10221096.78319809</v>
          </cell>
          <cell r="E42">
            <v>2156474.1768019088</v>
          </cell>
          <cell r="F42">
            <v>12377570.960000001</v>
          </cell>
        </row>
        <row r="44">
          <cell r="C44" t="str">
            <v>Obra: Proyecto de Obras de Defensa en la ciudad de Pergamino</v>
          </cell>
          <cell r="D44">
            <v>48748206.777142853</v>
          </cell>
          <cell r="E44">
            <v>5245060.2228571428</v>
          </cell>
          <cell r="F44">
            <v>53993267</v>
          </cell>
        </row>
        <row r="45">
          <cell r="C45" t="str">
            <v>Inspección: Proyecto de Obras de Defensa en la ciudad de Pergamino</v>
          </cell>
          <cell r="D45">
            <v>1949928.2710857142</v>
          </cell>
          <cell r="E45">
            <v>209802.40891428571</v>
          </cell>
          <cell r="F45">
            <v>2159730.6799999997</v>
          </cell>
        </row>
        <row r="46">
          <cell r="C46" t="str">
            <v>Reafectación de Activos, Imprevistos, Redeterminaciones en Pergamino</v>
          </cell>
          <cell r="D46">
            <v>12501864.951771433</v>
          </cell>
          <cell r="E46">
            <v>1345137.3682285715</v>
          </cell>
          <cell r="F46">
            <v>13847002.32</v>
          </cell>
        </row>
        <row r="48">
          <cell r="C48" t="str">
            <v>Obra: Mejoramiento del Sistema “Canal Mercante – Jauretche”. Rectificación y Canalización del Canal Jauretche – Mercante. Tramo RP N 65 hasta la Laguna la Cautiva.</v>
          </cell>
          <cell r="D48">
            <v>34261568.095002636</v>
          </cell>
          <cell r="E48">
            <v>11541502.811664024</v>
          </cell>
          <cell r="F48">
            <v>45803070.906666666</v>
          </cell>
        </row>
        <row r="49">
          <cell r="C49" t="str">
            <v>Inspección Mejoramiento del Sistema “Canal Mercante – Jauretche”. Rectificación y Canalización del Canal Jauretche – Mercante. Tramo RP N 65 hasta la Laguna la Cautiva.</v>
          </cell>
          <cell r="D49">
            <v>1370462.7238001055</v>
          </cell>
          <cell r="E49">
            <v>461660.11246656097</v>
          </cell>
          <cell r="F49">
            <v>1832122.8362666664</v>
          </cell>
        </row>
        <row r="50">
          <cell r="C50" t="str">
            <v xml:space="preserve">Reafectación de Activos, Imprevistos, Redeterminaciones para el Noroeste de la Provincia de Buenos Aires </v>
          </cell>
          <cell r="D50">
            <v>11567969.181197258</v>
          </cell>
          <cell r="E50">
            <v>3896837.0758694145</v>
          </cell>
          <cell r="F50">
            <v>15464806.257066667</v>
          </cell>
        </row>
        <row r="52">
          <cell r="C52" t="str">
            <v>Fortalecimiento de la gestion de los recursos hídricos</v>
          </cell>
        </row>
        <row r="53">
          <cell r="C53" t="str">
            <v>Sistema de Monitoreo y Alerta Temprana y/o Plan de Contingencias - Cuenca Río Areco</v>
          </cell>
          <cell r="D53">
            <v>980000</v>
          </cell>
          <cell r="E53">
            <v>0</v>
          </cell>
          <cell r="F53">
            <v>980000</v>
          </cell>
        </row>
        <row r="54">
          <cell r="C54" t="str">
            <v>Sistema de Monitoreo y Alerta Temprana y/o Plan de Contingencias - Cuenca Río Arrecifes (Pergamino)</v>
          </cell>
          <cell r="D54">
            <v>1080000</v>
          </cell>
          <cell r="E54">
            <v>0</v>
          </cell>
          <cell r="F54">
            <v>1080000</v>
          </cell>
        </row>
        <row r="55">
          <cell r="C55" t="str">
            <v>Otras acciones para el Fortalecimiento de la Gestión de los Recursos Hídricos</v>
          </cell>
          <cell r="D55">
            <v>980000</v>
          </cell>
          <cell r="E55">
            <v>0</v>
          </cell>
          <cell r="F55">
            <v>980000</v>
          </cell>
        </row>
        <row r="56">
          <cell r="C56" t="str">
            <v xml:space="preserve">Estudios y Proyectos Ejecutivos </v>
          </cell>
        </row>
        <row r="57">
          <cell r="C57" t="str">
            <v>Elaboración Proyecto Ejecutivo "Presas Areco"</v>
          </cell>
          <cell r="D57">
            <v>260000</v>
          </cell>
          <cell r="E57">
            <v>0</v>
          </cell>
          <cell r="F57">
            <v>260000</v>
          </cell>
        </row>
        <row r="58">
          <cell r="C58" t="str">
            <v xml:space="preserve">Elaboración Proyecto Ejecutivo “Canal Mercante – Jauretche”. </v>
          </cell>
          <cell r="D58">
            <v>200000</v>
          </cell>
          <cell r="E58">
            <v>0</v>
          </cell>
          <cell r="F58">
            <v>200000</v>
          </cell>
        </row>
        <row r="59">
          <cell r="C59" t="str">
            <v>Estudios para el manejo de Residuos Sólidos en San Antonio de Areco</v>
          </cell>
          <cell r="D59">
            <v>200000</v>
          </cell>
          <cell r="E59">
            <v>0</v>
          </cell>
          <cell r="F59">
            <v>200000</v>
          </cell>
        </row>
        <row r="60">
          <cell r="C60" t="str">
            <v>Otros planes, diagnosticos, estudios y proyectos ejecutivos en la Provincia de Bs. As.</v>
          </cell>
          <cell r="D60">
            <v>300000</v>
          </cell>
          <cell r="E60">
            <v>0</v>
          </cell>
          <cell r="F60">
            <v>300000</v>
          </cell>
        </row>
        <row r="63">
          <cell r="C63" t="str">
            <v>Administración</v>
          </cell>
          <cell r="D63">
            <v>100000</v>
          </cell>
          <cell r="E63">
            <v>0</v>
          </cell>
          <cell r="F63">
            <v>100000</v>
          </cell>
        </row>
        <row r="64">
          <cell r="C64" t="str">
            <v>Supervisión</v>
          </cell>
          <cell r="D64">
            <v>600000</v>
          </cell>
          <cell r="E64">
            <v>0</v>
          </cell>
          <cell r="F64">
            <v>600000</v>
          </cell>
        </row>
        <row r="66">
          <cell r="C66" t="str">
            <v>Auditorías</v>
          </cell>
          <cell r="D66">
            <v>200000</v>
          </cell>
          <cell r="E66">
            <v>0</v>
          </cell>
          <cell r="F66">
            <v>200000</v>
          </cell>
        </row>
        <row r="67">
          <cell r="C67" t="str">
            <v>Evaluación</v>
          </cell>
          <cell r="D67">
            <v>100000</v>
          </cell>
          <cell r="E67">
            <v>0</v>
          </cell>
          <cell r="F67">
            <v>100000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G7">
            <v>0</v>
          </cell>
          <cell r="N7">
            <v>0</v>
          </cell>
          <cell r="U7">
            <v>0</v>
          </cell>
        </row>
        <row r="8">
          <cell r="G8">
            <v>0</v>
          </cell>
          <cell r="N8">
            <v>0</v>
          </cell>
          <cell r="U8">
            <v>0</v>
          </cell>
        </row>
        <row r="9">
          <cell r="G9">
            <v>0</v>
          </cell>
          <cell r="N9">
            <v>0</v>
          </cell>
          <cell r="U9">
            <v>0</v>
          </cell>
        </row>
        <row r="10">
          <cell r="G10">
            <v>0</v>
          </cell>
          <cell r="N10">
            <v>0</v>
          </cell>
          <cell r="U10">
            <v>0</v>
          </cell>
        </row>
        <row r="11">
          <cell r="G11">
            <v>0</v>
          </cell>
          <cell r="N11">
            <v>0</v>
          </cell>
          <cell r="U11">
            <v>0</v>
          </cell>
        </row>
        <row r="12">
          <cell r="G12">
            <v>0</v>
          </cell>
          <cell r="N12">
            <v>0</v>
          </cell>
          <cell r="U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</row>
        <row r="15">
          <cell r="G15">
            <v>136153.28056000001</v>
          </cell>
          <cell r="N15">
            <v>0</v>
          </cell>
          <cell r="U15">
            <v>0</v>
          </cell>
        </row>
        <row r="16">
          <cell r="G16">
            <v>37132.712880000006</v>
          </cell>
          <cell r="N16">
            <v>180011.03015999999</v>
          </cell>
          <cell r="U16">
            <v>0</v>
          </cell>
        </row>
        <row r="17">
          <cell r="G17">
            <v>37132.712880000006</v>
          </cell>
          <cell r="N17">
            <v>41541.006959999999</v>
          </cell>
          <cell r="U17">
            <v>0</v>
          </cell>
        </row>
        <row r="18">
          <cell r="G18">
            <v>37132.712880000006</v>
          </cell>
          <cell r="N18">
            <v>55388.009280000006</v>
          </cell>
          <cell r="U18">
            <v>0</v>
          </cell>
        </row>
        <row r="19">
          <cell r="G19">
            <v>49510.283840000004</v>
          </cell>
          <cell r="N19">
            <v>55388.009280000006</v>
          </cell>
          <cell r="U19">
            <v>0</v>
          </cell>
        </row>
        <row r="20">
          <cell r="G20">
            <v>61887.854800000008</v>
          </cell>
          <cell r="N20">
            <v>69235.011599999998</v>
          </cell>
          <cell r="U20">
            <v>0</v>
          </cell>
        </row>
        <row r="21">
          <cell r="G21">
            <v>61887.854800000008</v>
          </cell>
          <cell r="N21">
            <v>69235.011599999998</v>
          </cell>
          <cell r="U21">
            <v>0</v>
          </cell>
        </row>
        <row r="22">
          <cell r="G22">
            <v>74265.425760000013</v>
          </cell>
          <cell r="N22">
            <v>83082.013919999998</v>
          </cell>
          <cell r="U22">
            <v>0</v>
          </cell>
        </row>
        <row r="23">
          <cell r="G23">
            <v>74265.425760000013</v>
          </cell>
          <cell r="N23">
            <v>83082.013919999998</v>
          </cell>
          <cell r="U23">
            <v>0</v>
          </cell>
        </row>
        <row r="24">
          <cell r="G24">
            <v>86642.99672000001</v>
          </cell>
          <cell r="N24">
            <v>96929.016239999997</v>
          </cell>
          <cell r="U24">
            <v>0</v>
          </cell>
        </row>
        <row r="25">
          <cell r="G25">
            <v>86642.99672000001</v>
          </cell>
          <cell r="N25">
            <v>96929.016239999997</v>
          </cell>
          <cell r="U25">
            <v>154648.06257066666</v>
          </cell>
        </row>
        <row r="26">
          <cell r="G26">
            <v>99020.567680000007</v>
          </cell>
          <cell r="N26">
            <v>110776.01856000001</v>
          </cell>
          <cell r="U26">
            <v>123718.45005653334</v>
          </cell>
        </row>
        <row r="27">
          <cell r="G27">
            <v>99020.567680000007</v>
          </cell>
          <cell r="N27">
            <v>110776.01856000001</v>
          </cell>
          <cell r="U27">
            <v>123718.45005653334</v>
          </cell>
        </row>
        <row r="28">
          <cell r="G28">
            <v>99020.567680000007</v>
          </cell>
          <cell r="N28">
            <v>110776.01856000001</v>
          </cell>
          <cell r="U28">
            <v>123718.45005653334</v>
          </cell>
        </row>
        <row r="29">
          <cell r="G29">
            <v>99020.567680000007</v>
          </cell>
          <cell r="N29">
            <v>110776.01856000001</v>
          </cell>
          <cell r="U29">
            <v>123718.45005653334</v>
          </cell>
        </row>
        <row r="30">
          <cell r="G30">
            <v>99020.567680000007</v>
          </cell>
          <cell r="N30">
            <v>110776.01856000001</v>
          </cell>
          <cell r="U30">
            <v>123718.45005653334</v>
          </cell>
        </row>
        <row r="31">
          <cell r="G31">
            <v>99020.567680000007</v>
          </cell>
          <cell r="N31">
            <v>110776.01856000001</v>
          </cell>
          <cell r="U31">
            <v>139183.2563136</v>
          </cell>
        </row>
        <row r="32">
          <cell r="G32">
            <v>99020.567680000007</v>
          </cell>
          <cell r="N32">
            <v>110776.01856000001</v>
          </cell>
          <cell r="U32">
            <v>139183.2563136</v>
          </cell>
        </row>
        <row r="33">
          <cell r="G33">
            <v>99020.567680000007</v>
          </cell>
          <cell r="N33">
            <v>110776.01856000001</v>
          </cell>
          <cell r="U33">
            <v>154648.06257066666</v>
          </cell>
        </row>
        <row r="34">
          <cell r="G34">
            <v>99020.567680000007</v>
          </cell>
          <cell r="N34">
            <v>110776.01856000001</v>
          </cell>
          <cell r="U34">
            <v>185577.67508480002</v>
          </cell>
        </row>
        <row r="35">
          <cell r="G35">
            <v>99020.567680000007</v>
          </cell>
          <cell r="N35">
            <v>110776.01856000001</v>
          </cell>
          <cell r="U35">
            <v>185577.67508480002</v>
          </cell>
        </row>
        <row r="36">
          <cell r="G36">
            <v>99020.567680000007</v>
          </cell>
          <cell r="N36">
            <v>110776.01856000001</v>
          </cell>
          <cell r="U36">
            <v>201042.48134186666</v>
          </cell>
        </row>
        <row r="37">
          <cell r="G37">
            <v>99020.567680000007</v>
          </cell>
          <cell r="N37">
            <v>110776.01856000001</v>
          </cell>
          <cell r="U37">
            <v>216507.28759893336</v>
          </cell>
        </row>
        <row r="38">
          <cell r="G38">
            <v>99020.567680000007</v>
          </cell>
          <cell r="N38">
            <v>110776.01856000001</v>
          </cell>
          <cell r="U38">
            <v>216507.28759893336</v>
          </cell>
        </row>
        <row r="39">
          <cell r="G39">
            <v>111398.13864</v>
          </cell>
          <cell r="N39">
            <v>124623.02088</v>
          </cell>
          <cell r="U39">
            <v>216507.28759893336</v>
          </cell>
        </row>
        <row r="40">
          <cell r="G40">
            <v>111398.13864</v>
          </cell>
          <cell r="N40">
            <v>124623.02088</v>
          </cell>
          <cell r="U40">
            <v>216507.28759893336</v>
          </cell>
        </row>
        <row r="41">
          <cell r="G41">
            <v>111398.13864</v>
          </cell>
          <cell r="N41">
            <v>124623.02088</v>
          </cell>
          <cell r="U41">
            <v>216507.28759893336</v>
          </cell>
        </row>
        <row r="42">
          <cell r="G42">
            <v>111398.13864</v>
          </cell>
          <cell r="N42">
            <v>124623.02088</v>
          </cell>
          <cell r="U42">
            <v>231972.09385599999</v>
          </cell>
        </row>
        <row r="43">
          <cell r="G43">
            <v>185663.5644</v>
          </cell>
          <cell r="N43">
            <v>207705.03479999999</v>
          </cell>
          <cell r="U43">
            <v>231972.09385599999</v>
          </cell>
        </row>
        <row r="44">
          <cell r="G44">
            <v>222796.27728000001</v>
          </cell>
          <cell r="N44">
            <v>249246.04175999999</v>
          </cell>
          <cell r="U44">
            <v>278366.51262719999</v>
          </cell>
        </row>
        <row r="45">
          <cell r="G45">
            <v>284684.13208000001</v>
          </cell>
          <cell r="N45">
            <v>318481.05336000002</v>
          </cell>
          <cell r="U45">
            <v>355690.54391253332</v>
          </cell>
        </row>
        <row r="46">
          <cell r="G46">
            <v>309439.27400000003</v>
          </cell>
          <cell r="N46">
            <v>346175.05800000002</v>
          </cell>
          <cell r="U46">
            <v>386620.15642666671</v>
          </cell>
        </row>
        <row r="47">
          <cell r="G47">
            <v>309439.27400000003</v>
          </cell>
          <cell r="N47">
            <v>346175.05800000002</v>
          </cell>
          <cell r="U47">
            <v>386620.15642666671</v>
          </cell>
        </row>
        <row r="48">
          <cell r="G48">
            <v>321816.84496000002</v>
          </cell>
          <cell r="N48">
            <v>360022.06031999999</v>
          </cell>
          <cell r="U48">
            <v>402084.96268373332</v>
          </cell>
        </row>
        <row r="49">
          <cell r="G49">
            <v>321816.84496000002</v>
          </cell>
          <cell r="N49">
            <v>360022.06031999999</v>
          </cell>
          <cell r="U49">
            <v>402084.96268373332</v>
          </cell>
        </row>
        <row r="50">
          <cell r="G50">
            <v>334194.41592</v>
          </cell>
          <cell r="N50">
            <v>373869.06264000002</v>
          </cell>
          <cell r="U50">
            <v>417549.76894079999</v>
          </cell>
        </row>
        <row r="51">
          <cell r="G51">
            <v>334194.41592</v>
          </cell>
          <cell r="N51">
            <v>373869.06264000002</v>
          </cell>
          <cell r="U51">
            <v>417549.76894079999</v>
          </cell>
        </row>
        <row r="52">
          <cell r="G52">
            <v>346571.98688000004</v>
          </cell>
          <cell r="N52">
            <v>387716.06495999999</v>
          </cell>
          <cell r="U52">
            <v>433014.57519786671</v>
          </cell>
        </row>
        <row r="53">
          <cell r="G53">
            <v>371327.12880000001</v>
          </cell>
          <cell r="N53">
            <v>415410.06959999999</v>
          </cell>
          <cell r="U53">
            <v>463944.18771199998</v>
          </cell>
        </row>
        <row r="54">
          <cell r="G54">
            <v>371327.12880000001</v>
          </cell>
          <cell r="N54">
            <v>415410.06959999999</v>
          </cell>
          <cell r="U54">
            <v>463944.18771199998</v>
          </cell>
        </row>
        <row r="55">
          <cell r="G55">
            <v>371327.12880000001</v>
          </cell>
          <cell r="N55">
            <v>415410.06959999999</v>
          </cell>
          <cell r="U55">
            <v>463944.18771199998</v>
          </cell>
        </row>
        <row r="56">
          <cell r="G56">
            <v>371327.12880000001</v>
          </cell>
          <cell r="N56">
            <v>415410.06959999999</v>
          </cell>
          <cell r="U56">
            <v>463944.18771199998</v>
          </cell>
        </row>
        <row r="57">
          <cell r="G57">
            <v>433214.98360000009</v>
          </cell>
          <cell r="N57">
            <v>484645.08120000007</v>
          </cell>
          <cell r="U57">
            <v>541268.21899733343</v>
          </cell>
        </row>
        <row r="58">
          <cell r="G58">
            <v>433214.98360000009</v>
          </cell>
          <cell r="N58">
            <v>484645.08120000007</v>
          </cell>
          <cell r="U58">
            <v>541268.21899733343</v>
          </cell>
        </row>
        <row r="59">
          <cell r="G59">
            <v>433214.98360000009</v>
          </cell>
          <cell r="N59">
            <v>484645.08120000007</v>
          </cell>
          <cell r="U59">
            <v>541268.21899733343</v>
          </cell>
        </row>
        <row r="60">
          <cell r="G60">
            <v>495102.83840000007</v>
          </cell>
          <cell r="N60">
            <v>553880.09279999998</v>
          </cell>
          <cell r="U60">
            <v>618592.25028266665</v>
          </cell>
        </row>
        <row r="61">
          <cell r="G61">
            <v>495102.83840000007</v>
          </cell>
          <cell r="N61">
            <v>553880.09279999998</v>
          </cell>
          <cell r="U61">
            <v>618592.25028266665</v>
          </cell>
        </row>
        <row r="62">
          <cell r="G62">
            <v>556990.69319999998</v>
          </cell>
          <cell r="N62">
            <v>623115.10439999995</v>
          </cell>
          <cell r="U62">
            <v>695916.28156799998</v>
          </cell>
        </row>
        <row r="63">
          <cell r="G63">
            <v>556990.69319999998</v>
          </cell>
          <cell r="N63">
            <v>623115.10439999995</v>
          </cell>
          <cell r="U63">
            <v>695916.28156799998</v>
          </cell>
        </row>
        <row r="64">
          <cell r="G64">
            <v>618878.54800000007</v>
          </cell>
          <cell r="N64">
            <v>692350.11600000004</v>
          </cell>
          <cell r="U64">
            <v>773240.31285333342</v>
          </cell>
        </row>
        <row r="65">
          <cell r="G65">
            <v>618878.54800000007</v>
          </cell>
          <cell r="N65">
            <v>692350.11600000004</v>
          </cell>
          <cell r="U65">
            <v>773240.31285333342</v>
          </cell>
        </row>
        <row r="66">
          <cell r="G66">
            <v>804542.1124000001</v>
          </cell>
          <cell r="N66">
            <v>900055.15080000006</v>
          </cell>
          <cell r="U66">
            <v>1005212.4067093334</v>
          </cell>
        </row>
      </sheetData>
      <sheetData sheetId="7" refreshError="1">
        <row r="6">
          <cell r="G6">
            <v>2838695.1</v>
          </cell>
          <cell r="Q6">
            <v>113547.804</v>
          </cell>
        </row>
        <row r="7">
          <cell r="G7">
            <v>472642.73414999997</v>
          </cell>
          <cell r="Q7">
            <v>28386.951000000023</v>
          </cell>
        </row>
        <row r="8">
          <cell r="G8">
            <v>61315.814159999994</v>
          </cell>
          <cell r="Q8">
            <v>28386.951000000023</v>
          </cell>
        </row>
        <row r="9">
          <cell r="G9">
            <v>166063.66334999999</v>
          </cell>
          <cell r="Q9">
            <v>28386.951000000023</v>
          </cell>
        </row>
        <row r="10">
          <cell r="G10">
            <v>334682.15229</v>
          </cell>
          <cell r="Q10">
            <v>28386.951000000023</v>
          </cell>
        </row>
        <row r="11">
          <cell r="G11">
            <v>541623.02507999993</v>
          </cell>
          <cell r="Q11">
            <v>28386.951000000023</v>
          </cell>
        </row>
        <row r="12">
          <cell r="G12">
            <v>756228.37463999994</v>
          </cell>
          <cell r="Q12">
            <v>28386.951000000023</v>
          </cell>
        </row>
        <row r="13">
          <cell r="G13">
            <v>840537.61910999997</v>
          </cell>
          <cell r="Q13">
            <v>28386.951000000023</v>
          </cell>
        </row>
        <row r="14">
          <cell r="G14">
            <v>845647.2702899999</v>
          </cell>
          <cell r="Q14">
            <v>28386.951000000023</v>
          </cell>
        </row>
        <row r="15">
          <cell r="G15">
            <v>1359167.2138799999</v>
          </cell>
          <cell r="Q15">
            <v>28386.951000000023</v>
          </cell>
        </row>
        <row r="16">
          <cell r="G16">
            <v>1627423.9008300002</v>
          </cell>
          <cell r="Q16">
            <v>28386.951000000023</v>
          </cell>
        </row>
        <row r="17">
          <cell r="G17">
            <v>1670855.9358599999</v>
          </cell>
          <cell r="Q17">
            <v>28386.951000000023</v>
          </cell>
        </row>
        <row r="18">
          <cell r="G18">
            <v>1438366.8071699999</v>
          </cell>
          <cell r="Q18">
            <v>28386.951000000023</v>
          </cell>
        </row>
        <row r="19">
          <cell r="G19">
            <v>1410263.7256799999</v>
          </cell>
          <cell r="Q19">
            <v>28386.951000000023</v>
          </cell>
        </row>
        <row r="20">
          <cell r="G20">
            <v>1417928.20245</v>
          </cell>
          <cell r="Q20">
            <v>28386.951000000023</v>
          </cell>
        </row>
        <row r="21">
          <cell r="G21">
            <v>1264638.66705</v>
          </cell>
          <cell r="Q21">
            <v>28386.951000000023</v>
          </cell>
        </row>
        <row r="22">
          <cell r="G22">
            <v>1170110.1202199999</v>
          </cell>
          <cell r="Q22">
            <v>28386.951000000023</v>
          </cell>
        </row>
        <row r="23">
          <cell r="G23">
            <v>1108794.3060599999</v>
          </cell>
          <cell r="Q23">
            <v>28386.951000000023</v>
          </cell>
        </row>
        <row r="24">
          <cell r="G24">
            <v>1218651.8064299999</v>
          </cell>
          <cell r="Q24">
            <v>28386.951000000023</v>
          </cell>
        </row>
        <row r="25">
          <cell r="G25">
            <v>1469024.71425</v>
          </cell>
          <cell r="Q25">
            <v>28386.951000000023</v>
          </cell>
        </row>
        <row r="26">
          <cell r="G26">
            <v>1354057.5626999999</v>
          </cell>
          <cell r="Q26">
            <v>28386.951000000023</v>
          </cell>
        </row>
        <row r="27">
          <cell r="G27">
            <v>797105.58407999994</v>
          </cell>
          <cell r="Q27">
            <v>28386.951000000023</v>
          </cell>
        </row>
        <row r="28">
          <cell r="G28">
            <v>825208.66556999995</v>
          </cell>
          <cell r="Q28">
            <v>28386.951000000023</v>
          </cell>
        </row>
        <row r="29">
          <cell r="G29">
            <v>774112.15376999998</v>
          </cell>
          <cell r="Q29">
            <v>28386.951000000023</v>
          </cell>
        </row>
        <row r="30">
          <cell r="G30">
            <v>753673.54904999991</v>
          </cell>
          <cell r="Q30">
            <v>28386.951000000023</v>
          </cell>
        </row>
        <row r="31">
          <cell r="G31">
            <v>712796.33961000002</v>
          </cell>
          <cell r="Q31">
            <v>28386.951000000023</v>
          </cell>
        </row>
        <row r="32">
          <cell r="G32">
            <v>327017.67551999999</v>
          </cell>
          <cell r="Q32">
            <v>28386.951000000023</v>
          </cell>
        </row>
        <row r="33">
          <cell r="G33">
            <v>342346.62906000001</v>
          </cell>
          <cell r="Q33">
            <v>28386.951000000023</v>
          </cell>
        </row>
        <row r="34">
          <cell r="G34">
            <v>270811.51253999997</v>
          </cell>
          <cell r="Q34">
            <v>28386.951000000023</v>
          </cell>
        </row>
        <row r="35">
          <cell r="G35">
            <v>178837.79129999998</v>
          </cell>
          <cell r="Q35">
            <v>28386.951000000023</v>
          </cell>
        </row>
        <row r="36">
          <cell r="G36">
            <v>38322.383849999998</v>
          </cell>
          <cell r="Q36">
            <v>28386.951000000023</v>
          </cell>
        </row>
        <row r="37">
          <cell r="Q37">
            <v>28386.951000000023</v>
          </cell>
        </row>
        <row r="38">
          <cell r="Q38">
            <v>28386.951000000023</v>
          </cell>
        </row>
        <row r="39">
          <cell r="Q39">
            <v>28386.951000000023</v>
          </cell>
        </row>
        <row r="40">
          <cell r="Q40">
            <v>28386.951000000023</v>
          </cell>
        </row>
        <row r="41">
          <cell r="Q41">
            <v>28386.951000000023</v>
          </cell>
        </row>
        <row r="42">
          <cell r="Q42">
            <v>28386.951000000023</v>
          </cell>
        </row>
      </sheetData>
      <sheetData sheetId="8" refreshError="1"/>
      <sheetData sheetId="9" refreshError="1">
        <row r="6">
          <cell r="G6">
            <v>5399326.7000000002</v>
          </cell>
          <cell r="Q6">
            <v>215973.06799999997</v>
          </cell>
        </row>
        <row r="7">
          <cell r="G7">
            <v>898987.8955499999</v>
          </cell>
          <cell r="Q7">
            <v>53993.267000000036</v>
          </cell>
        </row>
        <row r="8">
          <cell r="G8">
            <v>116625.45671999999</v>
          </cell>
          <cell r="Q8">
            <v>53993.267000000036</v>
          </cell>
        </row>
        <row r="9">
          <cell r="G9">
            <v>315860.61194999999</v>
          </cell>
          <cell r="Q9">
            <v>53993.267000000036</v>
          </cell>
        </row>
        <row r="10">
          <cell r="G10">
            <v>636580.61792999995</v>
          </cell>
          <cell r="Q10">
            <v>53993.267000000036</v>
          </cell>
        </row>
        <row r="11">
          <cell r="G11">
            <v>1030191.5343599999</v>
          </cell>
          <cell r="Q11">
            <v>53993.267000000036</v>
          </cell>
        </row>
        <row r="12">
          <cell r="G12">
            <v>1438380.6328799999</v>
          </cell>
          <cell r="Q12">
            <v>53993.267000000036</v>
          </cell>
        </row>
        <row r="13">
          <cell r="G13">
            <v>1598740.6358699999</v>
          </cell>
          <cell r="Q13">
            <v>53993.267000000036</v>
          </cell>
        </row>
        <row r="14">
          <cell r="G14">
            <v>1608459.4239299998</v>
          </cell>
          <cell r="Q14">
            <v>53993.267000000036</v>
          </cell>
        </row>
        <row r="15">
          <cell r="G15">
            <v>2585197.6239599995</v>
          </cell>
          <cell r="Q15">
            <v>53993.267000000036</v>
          </cell>
        </row>
        <row r="16">
          <cell r="G16">
            <v>3095433.9971100003</v>
          </cell>
          <cell r="Q16">
            <v>53993.267000000036</v>
          </cell>
        </row>
        <row r="17">
          <cell r="G17">
            <v>3178043.6956199999</v>
          </cell>
          <cell r="Q17">
            <v>53993.267000000036</v>
          </cell>
        </row>
        <row r="18">
          <cell r="G18">
            <v>2735838.8388899998</v>
          </cell>
          <cell r="Q18">
            <v>53993.267000000036</v>
          </cell>
        </row>
        <row r="19">
          <cell r="G19">
            <v>2682385.5045599998</v>
          </cell>
          <cell r="Q19">
            <v>53993.267000000036</v>
          </cell>
        </row>
        <row r="20">
          <cell r="G20">
            <v>2696963.68665</v>
          </cell>
          <cell r="Q20">
            <v>53993.267000000036</v>
          </cell>
        </row>
        <row r="21">
          <cell r="G21">
            <v>2405400.0448500002</v>
          </cell>
          <cell r="Q21">
            <v>53993.267000000036</v>
          </cell>
        </row>
        <row r="22">
          <cell r="G22">
            <v>2225602.4657399999</v>
          </cell>
          <cell r="Q22">
            <v>53993.267000000036</v>
          </cell>
        </row>
        <row r="23">
          <cell r="G23">
            <v>2108977.0090199998</v>
          </cell>
          <cell r="Q23">
            <v>53993.267000000036</v>
          </cell>
        </row>
        <row r="24">
          <cell r="G24">
            <v>2317930.9523099996</v>
          </cell>
          <cell r="Q24">
            <v>53993.267000000036</v>
          </cell>
        </row>
        <row r="25">
          <cell r="G25">
            <v>2794151.5672499998</v>
          </cell>
          <cell r="Q25">
            <v>53993.267000000036</v>
          </cell>
        </row>
        <row r="26">
          <cell r="G26">
            <v>2575478.8358999998</v>
          </cell>
          <cell r="Q26">
            <v>53993.267000000036</v>
          </cell>
        </row>
        <row r="27">
          <cell r="G27">
            <v>1516130.9373599999</v>
          </cell>
          <cell r="Q27">
            <v>53993.267000000036</v>
          </cell>
        </row>
        <row r="28">
          <cell r="G28">
            <v>1569584.2716900001</v>
          </cell>
          <cell r="Q28">
            <v>53993.267000000036</v>
          </cell>
        </row>
        <row r="29">
          <cell r="G29">
            <v>1472396.39109</v>
          </cell>
          <cell r="Q29">
            <v>53993.267000000036</v>
          </cell>
        </row>
        <row r="30">
          <cell r="G30">
            <v>1433521.2388499998</v>
          </cell>
          <cell r="Q30">
            <v>53993.267000000036</v>
          </cell>
        </row>
        <row r="31">
          <cell r="G31">
            <v>1355770.9343699999</v>
          </cell>
          <cell r="Q31">
            <v>53993.267000000036</v>
          </cell>
        </row>
        <row r="32">
          <cell r="G32">
            <v>622002.43584000005</v>
          </cell>
          <cell r="Q32">
            <v>53993.267000000036</v>
          </cell>
        </row>
        <row r="33">
          <cell r="G33">
            <v>651158.80001999997</v>
          </cell>
          <cell r="Q33">
            <v>53993.267000000036</v>
          </cell>
        </row>
        <row r="34">
          <cell r="G34">
            <v>515095.76717999997</v>
          </cell>
          <cell r="Q34">
            <v>53993.267000000036</v>
          </cell>
        </row>
        <row r="35">
          <cell r="G35">
            <v>340157.5821</v>
          </cell>
          <cell r="Q35">
            <v>53993.267000000036</v>
          </cell>
        </row>
        <row r="36">
          <cell r="G36">
            <v>72890.910449999996</v>
          </cell>
          <cell r="Q36">
            <v>53993.267000000036</v>
          </cell>
        </row>
        <row r="37">
          <cell r="Q37">
            <v>53993.267000000036</v>
          </cell>
        </row>
        <row r="38">
          <cell r="Q38">
            <v>53993.267000000036</v>
          </cell>
        </row>
        <row r="39">
          <cell r="Q39">
            <v>53993.267000000036</v>
          </cell>
        </row>
        <row r="40">
          <cell r="Q40">
            <v>53993.267000000036</v>
          </cell>
        </row>
        <row r="41">
          <cell r="Q41">
            <v>53993.267000000036</v>
          </cell>
        </row>
        <row r="42">
          <cell r="Q42">
            <v>53993.267000000036</v>
          </cell>
        </row>
      </sheetData>
      <sheetData sheetId="10" refreshError="1"/>
      <sheetData sheetId="11" refreshError="1">
        <row r="6">
          <cell r="G6">
            <v>4580307.0906666666</v>
          </cell>
          <cell r="Q6">
            <v>183212.28362666664</v>
          </cell>
        </row>
        <row r="7">
          <cell r="G7">
            <v>762621.130596</v>
          </cell>
          <cell r="Q7">
            <v>45803.070906666704</v>
          </cell>
        </row>
        <row r="8">
          <cell r="G8">
            <v>98934.633158399985</v>
          </cell>
          <cell r="Q8">
            <v>45803.070906666704</v>
          </cell>
        </row>
        <row r="9">
          <cell r="G9">
            <v>267947.96480399999</v>
          </cell>
          <cell r="Q9">
            <v>45803.070906666704</v>
          </cell>
        </row>
        <row r="10">
          <cell r="G10">
            <v>540018.20598960004</v>
          </cell>
          <cell r="Q10">
            <v>45803.070906666704</v>
          </cell>
        </row>
        <row r="11">
          <cell r="G11">
            <v>873922.59289920004</v>
          </cell>
          <cell r="Q11">
            <v>45803.070906666704</v>
          </cell>
        </row>
        <row r="12">
          <cell r="G12">
            <v>1220193.8089536</v>
          </cell>
          <cell r="Q12">
            <v>45803.070906666704</v>
          </cell>
        </row>
        <row r="13">
          <cell r="G13">
            <v>1356228.9295464</v>
          </cell>
          <cell r="Q13">
            <v>45803.070906666704</v>
          </cell>
        </row>
        <row r="14">
          <cell r="G14">
            <v>1364473.4823095999</v>
          </cell>
          <cell r="Q14">
            <v>45803.070906666704</v>
          </cell>
        </row>
        <row r="15">
          <cell r="G15">
            <v>2193051.0350111998</v>
          </cell>
          <cell r="Q15">
            <v>45803.070906666704</v>
          </cell>
        </row>
        <row r="16">
          <cell r="G16">
            <v>2625890.0550792003</v>
          </cell>
          <cell r="Q16">
            <v>45803.070906666704</v>
          </cell>
        </row>
        <row r="17">
          <cell r="G17">
            <v>2695968.7535664001</v>
          </cell>
          <cell r="Q17">
            <v>45803.070906666704</v>
          </cell>
        </row>
        <row r="18">
          <cell r="G18">
            <v>2320841.6028408003</v>
          </cell>
          <cell r="Q18">
            <v>45803.070906666704</v>
          </cell>
        </row>
        <row r="19">
          <cell r="G19">
            <v>2275496.5626432002</v>
          </cell>
          <cell r="Q19">
            <v>45803.070906666704</v>
          </cell>
        </row>
        <row r="20">
          <cell r="G20">
            <v>2287863.3917880002</v>
          </cell>
          <cell r="Q20">
            <v>45803.070906666704</v>
          </cell>
        </row>
        <row r="21">
          <cell r="G21">
            <v>2040526.808892</v>
          </cell>
          <cell r="Q21">
            <v>45803.070906666704</v>
          </cell>
        </row>
        <row r="22">
          <cell r="G22">
            <v>1888002.5827728</v>
          </cell>
          <cell r="Q22">
            <v>45803.070906666704</v>
          </cell>
        </row>
        <row r="23">
          <cell r="G23">
            <v>1789067.9496144</v>
          </cell>
          <cell r="Q23">
            <v>45803.070906666704</v>
          </cell>
        </row>
        <row r="24">
          <cell r="G24">
            <v>1966325.8340232</v>
          </cell>
          <cell r="Q24">
            <v>45803.070906666704</v>
          </cell>
        </row>
        <row r="25">
          <cell r="G25">
            <v>2370308.9194200002</v>
          </cell>
          <cell r="Q25">
            <v>45803.070906666704</v>
          </cell>
        </row>
        <row r="26">
          <cell r="G26">
            <v>2184806.4822479999</v>
          </cell>
          <cell r="Q26">
            <v>45803.070906666704</v>
          </cell>
        </row>
        <row r="27">
          <cell r="G27">
            <v>1286150.2310591999</v>
          </cell>
          <cell r="Q27">
            <v>45803.070906666704</v>
          </cell>
        </row>
        <row r="28">
          <cell r="G28">
            <v>1331495.2712568</v>
          </cell>
          <cell r="Q28">
            <v>45803.070906666704</v>
          </cell>
        </row>
        <row r="29">
          <cell r="G29">
            <v>1249049.7436248001</v>
          </cell>
          <cell r="Q29">
            <v>45803.070906666704</v>
          </cell>
        </row>
        <row r="30">
          <cell r="G30">
            <v>1216071.5325719998</v>
          </cell>
          <cell r="Q30">
            <v>45803.070906666704</v>
          </cell>
        </row>
        <row r="31">
          <cell r="G31">
            <v>1150115.1104663999</v>
          </cell>
          <cell r="Q31">
            <v>45803.070906666704</v>
          </cell>
        </row>
        <row r="32">
          <cell r="G32">
            <v>527651.37684480008</v>
          </cell>
          <cell r="Q32">
            <v>45803.070906666704</v>
          </cell>
        </row>
        <row r="33">
          <cell r="G33">
            <v>552385.03513440001</v>
          </cell>
          <cell r="Q33">
            <v>45803.070906666704</v>
          </cell>
        </row>
        <row r="34">
          <cell r="G34">
            <v>436961.29644960002</v>
          </cell>
          <cell r="Q34">
            <v>45803.070906666704</v>
          </cell>
        </row>
        <row r="35">
          <cell r="G35">
            <v>288559.34671200003</v>
          </cell>
          <cell r="Q35">
            <v>45803.070906666704</v>
          </cell>
        </row>
        <row r="36">
          <cell r="G36">
            <v>61834.145724000002</v>
          </cell>
          <cell r="Q36">
            <v>45803.070906666704</v>
          </cell>
        </row>
        <row r="37">
          <cell r="Q37">
            <v>45803.070906666704</v>
          </cell>
        </row>
        <row r="38">
          <cell r="Q38">
            <v>45803.070906666704</v>
          </cell>
        </row>
        <row r="39">
          <cell r="Q39">
            <v>45803.070906666704</v>
          </cell>
        </row>
        <row r="40">
          <cell r="Q40">
            <v>45803.070906666704</v>
          </cell>
        </row>
        <row r="41">
          <cell r="Q41">
            <v>45803.070906666704</v>
          </cell>
        </row>
        <row r="42">
          <cell r="Q42">
            <v>45803.070906666704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AR-L1273"/>
    </sheetNames>
    <sheetDataSet>
      <sheetData sheetId="0">
        <row r="7">
          <cell r="BP7">
            <v>30479020.868251204</v>
          </cell>
          <cell r="BQ7">
            <v>1358318.6027426666</v>
          </cell>
          <cell r="BR7">
            <v>1296484.4570186667</v>
          </cell>
          <cell r="BS7">
            <v>1504931.3547040003</v>
          </cell>
          <cell r="BT7">
            <v>1504931.3547040003</v>
          </cell>
          <cell r="BU7">
            <v>1504931.3547040003</v>
          </cell>
          <cell r="BV7">
            <v>1713378.2523893334</v>
          </cell>
          <cell r="BW7">
            <v>1713378.2523893334</v>
          </cell>
          <cell r="BX7">
            <v>1876022.0791679998</v>
          </cell>
          <cell r="BY7">
            <v>1876022.0791679998</v>
          </cell>
          <cell r="BZ7">
            <v>2084468.9768533334</v>
          </cell>
          <cell r="CA7">
            <v>2084468.9768533334</v>
          </cell>
          <cell r="CB7">
            <v>2709809.6699093338</v>
          </cell>
          <cell r="CC7">
            <v>21227145.410604</v>
          </cell>
          <cell r="CD7">
            <v>0</v>
          </cell>
          <cell r="CE7">
            <v>0</v>
          </cell>
        </row>
        <row r="8">
          <cell r="BP8">
            <v>16627154.927251201</v>
          </cell>
          <cell r="BQ8">
            <v>61834.145724000002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61834.145724000002</v>
          </cell>
          <cell r="CD8">
            <v>2.2700987756252289E-9</v>
          </cell>
          <cell r="CE8">
            <v>0</v>
          </cell>
        </row>
        <row r="9">
          <cell r="BP9">
            <v>487971.68768999993</v>
          </cell>
          <cell r="CC9">
            <v>0</v>
          </cell>
          <cell r="CD9">
            <v>-8.149072527885437E-10</v>
          </cell>
          <cell r="CE9">
            <v>0</v>
          </cell>
        </row>
        <row r="10">
          <cell r="BP10">
            <v>1579303.05975</v>
          </cell>
          <cell r="CC10">
            <v>0</v>
          </cell>
          <cell r="CD10">
            <v>1.862645149230957E-9</v>
          </cell>
          <cell r="CE10">
            <v>0</v>
          </cell>
        </row>
        <row r="11">
          <cell r="BP11">
            <v>14559880.179811202</v>
          </cell>
          <cell r="BQ11">
            <v>61834.145724000002</v>
          </cell>
          <cell r="BR11">
            <v>0</v>
          </cell>
          <cell r="CC11">
            <v>61834.145724000002</v>
          </cell>
          <cell r="CD11">
            <v>-1.4551915228366852E-9</v>
          </cell>
          <cell r="CE11">
            <v>0</v>
          </cell>
        </row>
        <row r="12">
          <cell r="CD12">
            <v>0</v>
          </cell>
          <cell r="CE12">
            <v>0</v>
          </cell>
        </row>
        <row r="13">
          <cell r="BP13">
            <v>1345052.0798800013</v>
          </cell>
          <cell r="BQ13">
            <v>45803.070906666704</v>
          </cell>
          <cell r="BR13">
            <v>45803.070906666704</v>
          </cell>
          <cell r="BS13">
            <v>45803.070906666704</v>
          </cell>
          <cell r="BT13">
            <v>45803.070906666704</v>
          </cell>
          <cell r="BU13">
            <v>45803.070906666704</v>
          </cell>
          <cell r="BV13">
            <v>45803.070906666704</v>
          </cell>
          <cell r="BW13">
            <v>45803.070906666704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320621.49634666689</v>
          </cell>
          <cell r="CD13">
            <v>0</v>
          </cell>
          <cell r="CE13">
            <v>0</v>
          </cell>
        </row>
        <row r="14">
          <cell r="BP14">
            <v>255482.55900000024</v>
          </cell>
          <cell r="CC14">
            <v>0</v>
          </cell>
          <cell r="CD14">
            <v>-1.1641532182693481E-10</v>
          </cell>
          <cell r="CE14">
            <v>0</v>
          </cell>
        </row>
        <row r="15">
          <cell r="BP15">
            <v>539932.67000000039</v>
          </cell>
          <cell r="CC15">
            <v>0</v>
          </cell>
          <cell r="CD15">
            <v>0</v>
          </cell>
          <cell r="CE15">
            <v>0</v>
          </cell>
        </row>
        <row r="16">
          <cell r="BP16">
            <v>549636.85088000039</v>
          </cell>
          <cell r="BQ16">
            <v>45803.070906666704</v>
          </cell>
          <cell r="BR16">
            <v>45803.070906666704</v>
          </cell>
          <cell r="BS16">
            <v>45803.070906666704</v>
          </cell>
          <cell r="BT16">
            <v>45803.070906666704</v>
          </cell>
          <cell r="BU16">
            <v>45803.070906666704</v>
          </cell>
          <cell r="BV16">
            <v>45803.070906666704</v>
          </cell>
          <cell r="BW16">
            <v>45803.070906666704</v>
          </cell>
          <cell r="BX16">
            <v>0</v>
          </cell>
          <cell r="CC16">
            <v>320621.49634666689</v>
          </cell>
          <cell r="CD16">
            <v>0</v>
          </cell>
          <cell r="CE16">
            <v>0</v>
          </cell>
        </row>
        <row r="18">
          <cell r="CD18">
            <v>0</v>
          </cell>
          <cell r="CE18">
            <v>0</v>
          </cell>
        </row>
        <row r="19">
          <cell r="CD19">
            <v>0</v>
          </cell>
          <cell r="CE19">
            <v>0</v>
          </cell>
        </row>
        <row r="20">
          <cell r="CD20">
            <v>0</v>
          </cell>
          <cell r="CE20">
            <v>0</v>
          </cell>
        </row>
        <row r="21">
          <cell r="CD21">
            <v>0</v>
          </cell>
          <cell r="CE21">
            <v>0</v>
          </cell>
        </row>
        <row r="22">
          <cell r="CD22">
            <v>0</v>
          </cell>
          <cell r="CE22">
            <v>0</v>
          </cell>
        </row>
        <row r="24">
          <cell r="CD24">
            <v>-5.8207660913467407E-11</v>
          </cell>
          <cell r="CE24">
            <v>0</v>
          </cell>
        </row>
        <row r="25">
          <cell r="CD25">
            <v>0</v>
          </cell>
          <cell r="CE25">
            <v>0</v>
          </cell>
        </row>
        <row r="26">
          <cell r="CD26">
            <v>0</v>
          </cell>
          <cell r="CE26">
            <v>0</v>
          </cell>
        </row>
        <row r="27">
          <cell r="CD27">
            <v>0</v>
          </cell>
          <cell r="CE27">
            <v>0</v>
          </cell>
        </row>
        <row r="28">
          <cell r="CD28">
            <v>0</v>
          </cell>
          <cell r="CE28">
            <v>0</v>
          </cell>
        </row>
        <row r="29">
          <cell r="CD29">
            <v>0</v>
          </cell>
          <cell r="CE29">
            <v>0</v>
          </cell>
        </row>
        <row r="30">
          <cell r="CD30">
            <v>0</v>
          </cell>
          <cell r="CE30">
            <v>0</v>
          </cell>
        </row>
        <row r="31">
          <cell r="CD31">
            <v>0</v>
          </cell>
          <cell r="CE31">
            <v>0</v>
          </cell>
        </row>
        <row r="32">
          <cell r="CD32">
            <v>0</v>
          </cell>
          <cell r="CE32">
            <v>0</v>
          </cell>
        </row>
        <row r="33">
          <cell r="CD33">
            <v>0</v>
          </cell>
          <cell r="CE33">
            <v>0</v>
          </cell>
        </row>
        <row r="34">
          <cell r="CD34">
            <v>0</v>
          </cell>
          <cell r="CE34">
            <v>0</v>
          </cell>
        </row>
        <row r="35">
          <cell r="CD35">
            <v>0</v>
          </cell>
          <cell r="CE35">
            <v>0</v>
          </cell>
        </row>
        <row r="36">
          <cell r="CD36">
            <v>0</v>
          </cell>
          <cell r="CE36">
            <v>0</v>
          </cell>
        </row>
        <row r="37">
          <cell r="BP37">
            <v>32194854.201584533</v>
          </cell>
          <cell r="CD37">
            <v>0</v>
          </cell>
          <cell r="CE37">
            <v>0</v>
          </cell>
        </row>
        <row r="39">
          <cell r="BP39">
            <v>0</v>
          </cell>
          <cell r="CE39">
            <v>180000000</v>
          </cell>
        </row>
        <row r="41">
          <cell r="BP41">
            <v>-3.7252902984619141E-9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.deO."/>
      <sheetName val="Det.K-An.Precios"/>
      <sheetName val="EquipoAgua"/>
      <sheetName val="Programa de Activ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"/>
      <sheetName val="Equipo vial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."/>
      <sheetName val="P.Cotiz."/>
      <sheetName val="Det.K-An.Precios"/>
      <sheetName val="Material"/>
      <sheetName val="Equipo vial"/>
      <sheetName val="EquipoObra"/>
      <sheetName val="M.deO."/>
      <sheetName val="PDT"/>
      <sheetName val="Curva 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os"/>
      <sheetName val="obras insp ampliado"/>
      <sheetName val="comp obras"/>
      <sheetName val="pre inversion"/>
      <sheetName val="matriz"/>
      <sheetName val="Hoja1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 vial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INCIDENCIAS"/>
      <sheetName val="PLAN DE TRABAJOS"/>
      <sheetName val="CURVA DE INVERSIONES"/>
      <sheetName val="REQ. PRE-ADJ.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F"/>
      <sheetName val="MER"/>
      <sheetName val="MMR"/>
      <sheetName val="Settings"/>
    </sheetNames>
    <sheetDataSet>
      <sheetData sheetId="0">
        <row r="8">
          <cell r="C8">
            <v>0</v>
          </cell>
          <cell r="D8" t="str">
            <v>Gestión Pública y Gobernabilidad</v>
          </cell>
          <cell r="E8" t="str">
            <v>Dificultad en la coordinación con los entes provinciales</v>
          </cell>
        </row>
        <row r="18">
          <cell r="C18">
            <v>0</v>
          </cell>
          <cell r="D18" t="str">
            <v>Gestión Pública y Gobernabilidad</v>
          </cell>
          <cell r="E18" t="str">
            <v>Debilidad en el vínculo entre distintos sectores (desarrollo social, educación, etc.) dentro de una jurisdicción</v>
          </cell>
        </row>
        <row r="28">
          <cell r="C28">
            <v>0</v>
          </cell>
          <cell r="D28" t="str">
            <v>Gestión Pública y Gobernabilidad</v>
          </cell>
          <cell r="E28" t="str">
            <v>Debilidad en el vínculo entre algunas jurisdicciones y las organizaciones comunitarias no gubernamentales</v>
          </cell>
        </row>
        <row r="38">
          <cell r="C38">
            <v>0</v>
          </cell>
          <cell r="D38" t="str">
            <v>Gestión Pública y Gobernabilidad</v>
          </cell>
          <cell r="E38" t="str">
            <v>Disminución del nivel de compromiso del Prestatario y del Ejecutor</v>
          </cell>
        </row>
        <row r="48">
          <cell r="C48">
            <v>0</v>
          </cell>
          <cell r="D48" t="str">
            <v>Reputación</v>
          </cell>
          <cell r="E48" t="str">
            <v>Imagen y credibilidad</v>
          </cell>
        </row>
        <row r="58">
          <cell r="C58">
            <v>0</v>
          </cell>
          <cell r="D58" t="str">
            <v>Fiduciarios</v>
          </cell>
          <cell r="E58" t="str">
            <v>Presupuesto inadecuado</v>
          </cell>
        </row>
      </sheetData>
      <sheetData sheetId="1">
        <row r="15">
          <cell r="I15">
            <v>1</v>
          </cell>
          <cell r="J15" t="str">
            <v>Bajo</v>
          </cell>
        </row>
        <row r="16">
          <cell r="I16">
            <v>1</v>
          </cell>
          <cell r="J16" t="str">
            <v>Bajo</v>
          </cell>
        </row>
        <row r="17">
          <cell r="I17">
            <v>1</v>
          </cell>
          <cell r="J17" t="str">
            <v>Bajo</v>
          </cell>
        </row>
        <row r="18">
          <cell r="I18">
            <v>1</v>
          </cell>
          <cell r="J18" t="str">
            <v>Bajo</v>
          </cell>
        </row>
        <row r="19">
          <cell r="I19">
            <v>1</v>
          </cell>
          <cell r="J19" t="str">
            <v>Bajo</v>
          </cell>
        </row>
        <row r="20">
          <cell r="I20">
            <v>2</v>
          </cell>
          <cell r="J20" t="str">
            <v>Medio</v>
          </cell>
        </row>
        <row r="21">
          <cell r="I21">
            <v>2</v>
          </cell>
          <cell r="J21" t="str">
            <v>Medio</v>
          </cell>
        </row>
        <row r="22">
          <cell r="I22">
            <v>2</v>
          </cell>
          <cell r="J22" t="str">
            <v>Medio</v>
          </cell>
        </row>
        <row r="23">
          <cell r="I23">
            <v>2</v>
          </cell>
          <cell r="J23" t="str">
            <v>Medio</v>
          </cell>
        </row>
        <row r="24">
          <cell r="I24">
            <v>2</v>
          </cell>
          <cell r="J24" t="str">
            <v>Medio</v>
          </cell>
        </row>
        <row r="25">
          <cell r="I25">
            <v>2</v>
          </cell>
          <cell r="J25" t="str">
            <v>Medio</v>
          </cell>
        </row>
        <row r="26">
          <cell r="I26">
            <v>3</v>
          </cell>
          <cell r="J26" t="str">
            <v>Alto</v>
          </cell>
        </row>
        <row r="27">
          <cell r="I27">
            <v>3</v>
          </cell>
          <cell r="J27" t="str">
            <v>Alto</v>
          </cell>
        </row>
        <row r="28">
          <cell r="I28">
            <v>3</v>
          </cell>
          <cell r="J28" t="str">
            <v>Alto</v>
          </cell>
        </row>
        <row r="29">
          <cell r="I29">
            <v>3</v>
          </cell>
          <cell r="J29" t="str">
            <v>Alto</v>
          </cell>
        </row>
        <row r="30">
          <cell r="I30">
            <v>3</v>
          </cell>
          <cell r="J30" t="str">
            <v>Alto</v>
          </cell>
        </row>
        <row r="31">
          <cell r="I31">
            <v>3</v>
          </cell>
          <cell r="J31" t="str">
            <v>Alto</v>
          </cell>
        </row>
        <row r="32">
          <cell r="I32">
            <v>2</v>
          </cell>
          <cell r="J32" t="str">
            <v>Medio</v>
          </cell>
        </row>
        <row r="33">
          <cell r="I33">
            <v>2</v>
          </cell>
          <cell r="J33" t="str">
            <v>Medio</v>
          </cell>
        </row>
        <row r="34">
          <cell r="I34">
            <v>2</v>
          </cell>
          <cell r="J34" t="str">
            <v>Medio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A3DDF-DD57-4D88-9433-8C4DC123FE15}">
  <sheetPr>
    <tabColor theme="5"/>
    <outlinePr summaryBelow="0"/>
    <pageSetUpPr fitToPage="1"/>
  </sheetPr>
  <dimension ref="A1:CI48"/>
  <sheetViews>
    <sheetView tabSelected="1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11.5" defaultRowHeight="14.4" outlineLevelRow="2" outlineLevelCol="1" x14ac:dyDescent="0.3"/>
  <cols>
    <col min="1" max="1" width="68.69921875" style="2" customWidth="1"/>
    <col min="2" max="2" width="13.69921875" style="2" customWidth="1"/>
    <col min="3" max="4" width="15.19921875" style="7" customWidth="1"/>
    <col min="5" max="5" width="8.69921875" style="2" customWidth="1"/>
    <col min="6" max="6" width="6.19921875" style="2" customWidth="1"/>
    <col min="7" max="7" width="10.69921875" style="2" customWidth="1"/>
    <col min="8" max="8" width="14.19921875" style="2" bestFit="1" customWidth="1"/>
    <col min="9" max="9" width="14.5" style="2" bestFit="1" customWidth="1"/>
    <col min="10" max="10" width="13.19921875" style="2" bestFit="1" customWidth="1"/>
    <col min="11" max="11" width="19.19921875" style="7" hidden="1" customWidth="1"/>
    <col min="12" max="13" width="16.5" style="2" hidden="1" customWidth="1"/>
    <col min="14" max="14" width="15.19921875" style="2" hidden="1" customWidth="1"/>
    <col min="15" max="15" width="15.69921875" style="8" hidden="1" customWidth="1"/>
    <col min="16" max="16" width="38.69921875" style="4" hidden="1" customWidth="1"/>
    <col min="17" max="17" width="12.69921875" style="4" customWidth="1" outlineLevel="1"/>
    <col min="18" max="18" width="11" style="4" customWidth="1" outlineLevel="1"/>
    <col min="19" max="19" width="12.69921875" style="4" customWidth="1" outlineLevel="1"/>
    <col min="20" max="22" width="13.19921875" style="4" customWidth="1" outlineLevel="1"/>
    <col min="23" max="23" width="11.69921875" style="4" customWidth="1" outlineLevel="1"/>
    <col min="24" max="28" width="13.19921875" style="4" customWidth="1" outlineLevel="1"/>
    <col min="29" max="29" width="13.5" style="4" bestFit="1" customWidth="1"/>
    <col min="30" max="41" width="13.19921875" style="4" customWidth="1" outlineLevel="1"/>
    <col min="42" max="42" width="13.19921875" style="4" bestFit="1" customWidth="1"/>
    <col min="43" max="54" width="13.19921875" style="4" customWidth="1" outlineLevel="1"/>
    <col min="55" max="55" width="13.19921875" style="5" bestFit="1" customWidth="1"/>
    <col min="56" max="67" width="13.19921875" style="4" customWidth="1" outlineLevel="1"/>
    <col min="68" max="68" width="13.19921875" style="4" bestFit="1" customWidth="1"/>
    <col min="69" max="74" width="13.19921875" style="4" customWidth="1" outlineLevel="1"/>
    <col min="75" max="76" width="12" style="4" customWidth="1" outlineLevel="1"/>
    <col min="77" max="77" width="18.5" style="4" customWidth="1" outlineLevel="1"/>
    <col min="78" max="78" width="15.5" style="4" customWidth="1" outlineLevel="1"/>
    <col min="79" max="79" width="14.69921875" style="4" customWidth="1" outlineLevel="1"/>
    <col min="80" max="80" width="14.19921875" style="4" customWidth="1" outlineLevel="1"/>
    <col min="81" max="81" width="13.19921875" style="4" bestFit="1" customWidth="1"/>
    <col min="82" max="82" width="12.5" style="6" bestFit="1" customWidth="1"/>
    <col min="83" max="83" width="14.19921875" style="6" bestFit="1" customWidth="1"/>
    <col min="84" max="84" width="23.5" style="2" bestFit="1" customWidth="1"/>
    <col min="85" max="16384" width="11.5" style="2"/>
  </cols>
  <sheetData>
    <row r="1" spans="1:87" x14ac:dyDescent="0.3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1"/>
      <c r="K1" s="1"/>
      <c r="L1" s="191"/>
      <c r="M1" s="191"/>
      <c r="N1" s="191"/>
      <c r="O1" s="3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3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4"/>
      <c r="CE1" s="194"/>
      <c r="CF1" s="245" t="s">
        <v>1</v>
      </c>
      <c r="CG1" s="246"/>
      <c r="CH1" s="191"/>
      <c r="CI1" s="191"/>
    </row>
    <row r="2" spans="1:87" ht="15" thickBot="1" x14ac:dyDescent="0.35">
      <c r="A2" s="242"/>
      <c r="B2" s="243"/>
      <c r="C2" s="243"/>
      <c r="D2" s="243"/>
      <c r="E2" s="243"/>
      <c r="F2" s="243"/>
      <c r="G2" s="243"/>
      <c r="H2" s="243"/>
      <c r="I2" s="243"/>
      <c r="J2" s="244"/>
      <c r="K2" s="195"/>
      <c r="L2" s="191"/>
      <c r="M2" s="191"/>
      <c r="N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6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4"/>
      <c r="CE2" s="194"/>
      <c r="CF2" s="9" t="s">
        <v>2</v>
      </c>
      <c r="CG2" s="10">
        <v>43075</v>
      </c>
      <c r="CH2" s="191"/>
      <c r="CI2" s="191"/>
    </row>
    <row r="3" spans="1:87" ht="15" thickBot="1" x14ac:dyDescent="0.35">
      <c r="A3" s="191"/>
      <c r="B3" s="191"/>
      <c r="C3" s="195"/>
      <c r="D3" s="195"/>
      <c r="E3" s="191"/>
      <c r="F3" s="191"/>
      <c r="G3" s="191"/>
      <c r="H3" s="11">
        <v>180000000</v>
      </c>
      <c r="I3" s="11"/>
      <c r="J3" s="191"/>
      <c r="K3" s="195"/>
      <c r="L3" s="191"/>
      <c r="M3" s="191"/>
      <c r="N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2"/>
      <c r="AD3" s="192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2"/>
      <c r="AQ3" s="192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3"/>
      <c r="BD3" s="192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2"/>
      <c r="BQ3" s="192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4"/>
      <c r="CE3" s="194"/>
      <c r="CF3" s="9" t="s">
        <v>3</v>
      </c>
      <c r="CG3" s="10">
        <f>+CG2+30.5*5</f>
        <v>43227.5</v>
      </c>
      <c r="CH3" s="191"/>
      <c r="CI3" s="191"/>
    </row>
    <row r="4" spans="1:87" ht="15" thickBot="1" x14ac:dyDescent="0.35">
      <c r="A4" s="14" t="s">
        <v>4</v>
      </c>
      <c r="B4" s="197"/>
      <c r="C4" s="198"/>
      <c r="D4" s="198"/>
      <c r="E4" s="197"/>
      <c r="F4" s="197"/>
      <c r="G4" s="197"/>
      <c r="H4" s="199"/>
      <c r="I4" s="11"/>
      <c r="J4" s="191"/>
      <c r="K4" s="195"/>
      <c r="L4" s="191"/>
      <c r="M4" s="191"/>
      <c r="N4" s="191"/>
      <c r="P4" s="191"/>
      <c r="Q4" s="185">
        <v>43101</v>
      </c>
      <c r="R4" s="15">
        <v>43132</v>
      </c>
      <c r="S4" s="15">
        <v>43160</v>
      </c>
      <c r="T4" s="15">
        <v>43191</v>
      </c>
      <c r="U4" s="15">
        <v>43221</v>
      </c>
      <c r="V4" s="15">
        <v>43252</v>
      </c>
      <c r="W4" s="15">
        <v>43282</v>
      </c>
      <c r="X4" s="15">
        <v>43313</v>
      </c>
      <c r="Y4" s="15">
        <v>43344</v>
      </c>
      <c r="Z4" s="15">
        <v>43374</v>
      </c>
      <c r="AA4" s="15">
        <v>43405</v>
      </c>
      <c r="AB4" s="186">
        <v>43435</v>
      </c>
      <c r="AC4" s="17">
        <v>2018</v>
      </c>
      <c r="AD4" s="15">
        <v>43466</v>
      </c>
      <c r="AE4" s="15">
        <v>43497</v>
      </c>
      <c r="AF4" s="15">
        <v>43525</v>
      </c>
      <c r="AG4" s="15">
        <v>43556</v>
      </c>
      <c r="AH4" s="15">
        <v>43586</v>
      </c>
      <c r="AI4" s="15">
        <v>43617</v>
      </c>
      <c r="AJ4" s="15">
        <v>43647</v>
      </c>
      <c r="AK4" s="15">
        <v>43678</v>
      </c>
      <c r="AL4" s="15">
        <v>43709</v>
      </c>
      <c r="AM4" s="15">
        <v>43739</v>
      </c>
      <c r="AN4" s="16">
        <v>43770</v>
      </c>
      <c r="AO4" s="16">
        <v>43800</v>
      </c>
      <c r="AP4" s="201">
        <v>2019</v>
      </c>
      <c r="AQ4" s="17">
        <v>43831</v>
      </c>
      <c r="AR4" s="15">
        <v>43862</v>
      </c>
      <c r="AS4" s="15">
        <v>43891</v>
      </c>
      <c r="AT4" s="15">
        <v>43922</v>
      </c>
      <c r="AU4" s="15">
        <v>43952</v>
      </c>
      <c r="AV4" s="15">
        <v>43983</v>
      </c>
      <c r="AW4" s="15">
        <v>44013</v>
      </c>
      <c r="AX4" s="15">
        <v>44044</v>
      </c>
      <c r="AY4" s="15">
        <v>44075</v>
      </c>
      <c r="AZ4" s="15">
        <v>44105</v>
      </c>
      <c r="BA4" s="15">
        <v>44136</v>
      </c>
      <c r="BB4" s="16">
        <v>44166</v>
      </c>
      <c r="BC4" s="202">
        <v>2020</v>
      </c>
      <c r="BD4" s="17">
        <v>44197</v>
      </c>
      <c r="BE4" s="15">
        <v>44228</v>
      </c>
      <c r="BF4" s="15">
        <v>44256</v>
      </c>
      <c r="BG4" s="15">
        <v>44287</v>
      </c>
      <c r="BH4" s="15">
        <v>44317</v>
      </c>
      <c r="BI4" s="15">
        <v>44348</v>
      </c>
      <c r="BJ4" s="15">
        <v>44378</v>
      </c>
      <c r="BK4" s="15">
        <v>44409</v>
      </c>
      <c r="BL4" s="15">
        <v>44440</v>
      </c>
      <c r="BM4" s="15">
        <v>44470</v>
      </c>
      <c r="BN4" s="15">
        <v>44501</v>
      </c>
      <c r="BO4" s="16">
        <v>44531</v>
      </c>
      <c r="BP4" s="201">
        <v>2021</v>
      </c>
      <c r="BQ4" s="17">
        <v>44562</v>
      </c>
      <c r="BR4" s="15">
        <v>44593</v>
      </c>
      <c r="BS4" s="15">
        <v>44621</v>
      </c>
      <c r="BT4" s="15">
        <v>44652</v>
      </c>
      <c r="BU4" s="15">
        <v>44682</v>
      </c>
      <c r="BV4" s="15">
        <v>44713</v>
      </c>
      <c r="BW4" s="15">
        <v>44743</v>
      </c>
      <c r="BX4" s="15">
        <v>44774</v>
      </c>
      <c r="BY4" s="15">
        <v>44805</v>
      </c>
      <c r="BZ4" s="15">
        <v>44835</v>
      </c>
      <c r="CA4" s="15">
        <v>44866</v>
      </c>
      <c r="CB4" s="16">
        <v>44896</v>
      </c>
      <c r="CC4" s="201">
        <v>2022</v>
      </c>
      <c r="CD4" s="203"/>
      <c r="CE4" s="203"/>
      <c r="CF4" s="203"/>
      <c r="CG4" s="203"/>
      <c r="CH4" s="194"/>
      <c r="CI4" s="194"/>
    </row>
    <row r="5" spans="1:87" ht="16.5" customHeight="1" thickBot="1" x14ac:dyDescent="0.35">
      <c r="A5" s="247" t="s">
        <v>5</v>
      </c>
      <c r="B5" s="249" t="s">
        <v>6</v>
      </c>
      <c r="C5" s="251" t="s">
        <v>7</v>
      </c>
      <c r="D5" s="251" t="s">
        <v>8</v>
      </c>
      <c r="E5" s="253" t="s">
        <v>9</v>
      </c>
      <c r="F5" s="254"/>
      <c r="G5" s="255" t="s">
        <v>10</v>
      </c>
      <c r="H5" s="257" t="s">
        <v>11</v>
      </c>
      <c r="I5" s="258"/>
      <c r="J5" s="259"/>
      <c r="K5" s="260" t="s">
        <v>12</v>
      </c>
      <c r="L5" s="266" t="s">
        <v>13</v>
      </c>
      <c r="M5" s="267"/>
      <c r="N5" s="268"/>
      <c r="O5" s="269" t="s">
        <v>14</v>
      </c>
      <c r="P5" s="232" t="s">
        <v>15</v>
      </c>
      <c r="Q5" s="234">
        <v>2018</v>
      </c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6"/>
      <c r="AC5" s="237" t="s">
        <v>16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237" t="s">
        <v>17</v>
      </c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262" t="s">
        <v>18</v>
      </c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237" t="s">
        <v>19</v>
      </c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237" t="s">
        <v>20</v>
      </c>
      <c r="CD5" s="264" t="s">
        <v>21</v>
      </c>
      <c r="CE5" s="265"/>
      <c r="CF5" s="191"/>
      <c r="CG5" s="191"/>
      <c r="CH5" s="191"/>
      <c r="CI5" s="191"/>
    </row>
    <row r="6" spans="1:87" ht="15" thickBot="1" x14ac:dyDescent="0.35">
      <c r="A6" s="248"/>
      <c r="B6" s="250"/>
      <c r="C6" s="252"/>
      <c r="D6" s="252"/>
      <c r="E6" s="187" t="s">
        <v>22</v>
      </c>
      <c r="F6" s="19" t="s">
        <v>23</v>
      </c>
      <c r="G6" s="256"/>
      <c r="H6" s="188" t="s">
        <v>24</v>
      </c>
      <c r="I6" s="189" t="s">
        <v>25</v>
      </c>
      <c r="J6" s="20" t="s">
        <v>26</v>
      </c>
      <c r="K6" s="261"/>
      <c r="L6" s="21" t="s">
        <v>24</v>
      </c>
      <c r="M6" s="22" t="s">
        <v>25</v>
      </c>
      <c r="N6" s="23" t="s">
        <v>26</v>
      </c>
      <c r="O6" s="270"/>
      <c r="P6" s="233"/>
      <c r="Q6" s="24" t="s">
        <v>27</v>
      </c>
      <c r="R6" s="24" t="s">
        <v>28</v>
      </c>
      <c r="S6" s="24" t="s">
        <v>29</v>
      </c>
      <c r="T6" s="24" t="s">
        <v>30</v>
      </c>
      <c r="U6" s="24" t="s">
        <v>31</v>
      </c>
      <c r="V6" s="24" t="s">
        <v>32</v>
      </c>
      <c r="W6" s="24" t="s">
        <v>33</v>
      </c>
      <c r="X6" s="24" t="s">
        <v>34</v>
      </c>
      <c r="Y6" s="24" t="s">
        <v>35</v>
      </c>
      <c r="Z6" s="24" t="s">
        <v>36</v>
      </c>
      <c r="AA6" s="24" t="s">
        <v>37</v>
      </c>
      <c r="AB6" s="24" t="s">
        <v>38</v>
      </c>
      <c r="AC6" s="238"/>
      <c r="AD6" s="24" t="s">
        <v>39</v>
      </c>
      <c r="AE6" s="24" t="s">
        <v>40</v>
      </c>
      <c r="AF6" s="24" t="s">
        <v>41</v>
      </c>
      <c r="AG6" s="24" t="s">
        <v>42</v>
      </c>
      <c r="AH6" s="24" t="s">
        <v>43</v>
      </c>
      <c r="AI6" s="24" t="s">
        <v>44</v>
      </c>
      <c r="AJ6" s="24" t="s">
        <v>45</v>
      </c>
      <c r="AK6" s="24" t="s">
        <v>46</v>
      </c>
      <c r="AL6" s="24" t="s">
        <v>47</v>
      </c>
      <c r="AM6" s="24" t="s">
        <v>48</v>
      </c>
      <c r="AN6" s="24" t="s">
        <v>49</v>
      </c>
      <c r="AO6" s="24" t="s">
        <v>50</v>
      </c>
      <c r="AP6" s="238"/>
      <c r="AQ6" s="24" t="s">
        <v>51</v>
      </c>
      <c r="AR6" s="24" t="s">
        <v>52</v>
      </c>
      <c r="AS6" s="24" t="s">
        <v>53</v>
      </c>
      <c r="AT6" s="24" t="s">
        <v>54</v>
      </c>
      <c r="AU6" s="24" t="s">
        <v>55</v>
      </c>
      <c r="AV6" s="24" t="s">
        <v>56</v>
      </c>
      <c r="AW6" s="24" t="s">
        <v>57</v>
      </c>
      <c r="AX6" s="24" t="s">
        <v>58</v>
      </c>
      <c r="AY6" s="24" t="s">
        <v>59</v>
      </c>
      <c r="AZ6" s="24" t="s">
        <v>60</v>
      </c>
      <c r="BA6" s="24" t="s">
        <v>61</v>
      </c>
      <c r="BB6" s="24" t="s">
        <v>62</v>
      </c>
      <c r="BC6" s="263"/>
      <c r="BD6" s="24" t="s">
        <v>63</v>
      </c>
      <c r="BE6" s="24" t="s">
        <v>64</v>
      </c>
      <c r="BF6" s="24" t="s">
        <v>65</v>
      </c>
      <c r="BG6" s="24" t="s">
        <v>66</v>
      </c>
      <c r="BH6" s="24" t="s">
        <v>67</v>
      </c>
      <c r="BI6" s="24" t="s">
        <v>68</v>
      </c>
      <c r="BJ6" s="24" t="s">
        <v>69</v>
      </c>
      <c r="BK6" s="24" t="s">
        <v>70</v>
      </c>
      <c r="BL6" s="24" t="s">
        <v>71</v>
      </c>
      <c r="BM6" s="24" t="s">
        <v>72</v>
      </c>
      <c r="BN6" s="24" t="s">
        <v>73</v>
      </c>
      <c r="BO6" s="24" t="s">
        <v>74</v>
      </c>
      <c r="BP6" s="238"/>
      <c r="BQ6" s="24" t="s">
        <v>75</v>
      </c>
      <c r="BR6" s="24" t="s">
        <v>76</v>
      </c>
      <c r="BS6" s="24" t="s">
        <v>77</v>
      </c>
      <c r="BT6" s="24" t="s">
        <v>78</v>
      </c>
      <c r="BU6" s="24" t="s">
        <v>79</v>
      </c>
      <c r="BV6" s="24" t="s">
        <v>80</v>
      </c>
      <c r="BW6" s="24" t="s">
        <v>81</v>
      </c>
      <c r="BX6" s="24" t="s">
        <v>82</v>
      </c>
      <c r="BY6" s="24" t="s">
        <v>83</v>
      </c>
      <c r="BZ6" s="24" t="s">
        <v>84</v>
      </c>
      <c r="CA6" s="24" t="s">
        <v>85</v>
      </c>
      <c r="CB6" s="24" t="s">
        <v>86</v>
      </c>
      <c r="CC6" s="238"/>
      <c r="CD6" s="264"/>
      <c r="CE6" s="265"/>
      <c r="CF6" s="191"/>
      <c r="CG6" s="191"/>
      <c r="CH6" s="191"/>
      <c r="CI6" s="191"/>
    </row>
    <row r="7" spans="1:87" s="4" customFormat="1" ht="15" thickBot="1" x14ac:dyDescent="0.35">
      <c r="A7" s="25" t="s">
        <v>87</v>
      </c>
      <c r="B7" s="26"/>
      <c r="C7" s="27"/>
      <c r="D7" s="27"/>
      <c r="E7" s="28"/>
      <c r="F7" s="28"/>
      <c r="G7" s="29"/>
      <c r="H7" s="30">
        <f>+H8+H13+H18</f>
        <v>175000000</v>
      </c>
      <c r="I7" s="31">
        <f>+I8+I13+I18</f>
        <v>145000000</v>
      </c>
      <c r="J7" s="32">
        <f>+J8+J13+J18</f>
        <v>30000000</v>
      </c>
      <c r="K7" s="33">
        <f t="shared" ref="K7:K37" si="0">+J7/H7</f>
        <v>0.17142857142857143</v>
      </c>
      <c r="L7" s="34">
        <f>+L8+L13</f>
        <v>2266280547.8698668</v>
      </c>
      <c r="M7" s="35">
        <f>+M8+M13</f>
        <v>1882054174.4251647</v>
      </c>
      <c r="N7" s="36">
        <f>+N8+N13</f>
        <v>384226373.44470179</v>
      </c>
      <c r="O7" s="37"/>
      <c r="P7" s="38">
        <f t="shared" ref="P7" si="1">+P8+P13</f>
        <v>75553803.755608797</v>
      </c>
      <c r="Q7" s="39">
        <f>+Q8+Q13+Q18</f>
        <v>0</v>
      </c>
      <c r="R7" s="39">
        <f t="shared" ref="R7:AB7" si="2">+R8+R13+R18</f>
        <v>0</v>
      </c>
      <c r="S7" s="39">
        <f t="shared" si="2"/>
        <v>0</v>
      </c>
      <c r="T7" s="39">
        <f t="shared" si="2"/>
        <v>0</v>
      </c>
      <c r="U7" s="39">
        <f t="shared" si="2"/>
        <v>0</v>
      </c>
      <c r="V7" s="39">
        <f t="shared" si="2"/>
        <v>0</v>
      </c>
      <c r="W7" s="39">
        <f t="shared" si="2"/>
        <v>0</v>
      </c>
      <c r="X7" s="39">
        <f t="shared" si="2"/>
        <v>0</v>
      </c>
      <c r="Y7" s="39">
        <f t="shared" si="2"/>
        <v>3088396.18456</v>
      </c>
      <c r="Z7" s="39">
        <f t="shared" si="2"/>
        <v>6333473.1961900005</v>
      </c>
      <c r="AA7" s="39">
        <f t="shared" si="2"/>
        <v>1121357.6475499999</v>
      </c>
      <c r="AB7" s="39">
        <f t="shared" si="2"/>
        <v>457590.06023</v>
      </c>
      <c r="AC7" s="40">
        <f t="shared" ref="AC7" si="3">+SUM(Q7:AB7)</f>
        <v>11000817.08853</v>
      </c>
      <c r="AD7" s="39">
        <f>+AD8+AD13+AD18</f>
        <v>837821.27536000009</v>
      </c>
      <c r="AE7" s="39">
        <f t="shared" ref="AE7:AO7" si="4">+AE8+AE13+AE18</f>
        <v>1391706.7274099998</v>
      </c>
      <c r="AF7" s="39">
        <f t="shared" si="4"/>
        <v>1999922.9934</v>
      </c>
      <c r="AG7" s="39">
        <f t="shared" si="4"/>
        <v>2518645.9096699995</v>
      </c>
      <c r="AH7" s="39">
        <f t="shared" si="4"/>
        <v>2684115.5638399995</v>
      </c>
      <c r="AI7" s="39">
        <f t="shared" si="4"/>
        <v>3233578.8687699996</v>
      </c>
      <c r="AJ7" s="39">
        <f t="shared" si="4"/>
        <v>9396741.1926140003</v>
      </c>
      <c r="AK7" s="39">
        <f t="shared" si="4"/>
        <v>5990609.3887692001</v>
      </c>
      <c r="AL7" s="39">
        <f t="shared" si="4"/>
        <v>5177043.4611515999</v>
      </c>
      <c r="AM7" s="39">
        <f t="shared" si="4"/>
        <v>4875748.8545771996</v>
      </c>
      <c r="AN7" s="39">
        <f t="shared" si="4"/>
        <v>5102030.2382028</v>
      </c>
      <c r="AO7" s="39">
        <f t="shared" si="4"/>
        <v>5297223.2718024002</v>
      </c>
      <c r="AP7" s="40">
        <f t="shared" ref="AP7" si="5">+SUM(AD7:AO7)</f>
        <v>48505187.745567203</v>
      </c>
      <c r="AQ7" s="39">
        <f>+AQ8+AQ13+AQ18</f>
        <v>5272867.1054838663</v>
      </c>
      <c r="AR7" s="39">
        <f t="shared" ref="AR7:BB7" si="6">+AR8+AR13+AR18</f>
        <v>5167788.8328066655</v>
      </c>
      <c r="AS7" s="39">
        <f t="shared" si="6"/>
        <v>5184730.2354769334</v>
      </c>
      <c r="AT7" s="39">
        <f t="shared" si="6"/>
        <v>6503564.2518026661</v>
      </c>
      <c r="AU7" s="39">
        <f t="shared" si="6"/>
        <v>7297656.7352606673</v>
      </c>
      <c r="AV7" s="39">
        <f t="shared" si="6"/>
        <v>6607575.5300349332</v>
      </c>
      <c r="AW7" s="39">
        <f t="shared" si="6"/>
        <v>5216668.3685163995</v>
      </c>
      <c r="AX7" s="39">
        <f t="shared" si="6"/>
        <v>5173680.1508487994</v>
      </c>
      <c r="AY7" s="39">
        <f t="shared" si="6"/>
        <v>5094645.0679535996</v>
      </c>
      <c r="AZ7" s="39">
        <f t="shared" si="6"/>
        <v>4767556.1233775998</v>
      </c>
      <c r="BA7" s="39">
        <f t="shared" si="6"/>
        <v>4151502.9286884</v>
      </c>
      <c r="BB7" s="39">
        <f t="shared" si="6"/>
        <v>3349593.5567970672</v>
      </c>
      <c r="BC7" s="40">
        <f t="shared" ref="BC7" si="7">+SUM(AQ7:BB7)</f>
        <v>63787828.887047589</v>
      </c>
      <c r="BD7" s="39">
        <f>+BD8+BD13+BD18</f>
        <v>3641820.1285458668</v>
      </c>
      <c r="BE7" s="39">
        <f t="shared" ref="BE7:BO7" si="8">+BE8+BE13+BE18</f>
        <v>3942834.5984738674</v>
      </c>
      <c r="BF7" s="39">
        <f t="shared" si="8"/>
        <v>3650325.4664572002</v>
      </c>
      <c r="BG7" s="39">
        <f t="shared" si="8"/>
        <v>2529458.9188425336</v>
      </c>
      <c r="BH7" s="39">
        <f t="shared" si="8"/>
        <v>2501913.0485901334</v>
      </c>
      <c r="BI7" s="39">
        <f t="shared" si="8"/>
        <v>2461156.9004952004</v>
      </c>
      <c r="BJ7" s="39">
        <f t="shared" si="8"/>
        <v>2428178.6894423999</v>
      </c>
      <c r="BK7" s="39">
        <f t="shared" si="8"/>
        <v>2403911.6468738667</v>
      </c>
      <c r="BL7" s="39">
        <f t="shared" si="8"/>
        <v>1781447.9132522671</v>
      </c>
      <c r="BM7" s="39">
        <f t="shared" si="8"/>
        <v>1819484.0000789335</v>
      </c>
      <c r="BN7" s="39">
        <f t="shared" si="8"/>
        <v>1733445.7534682667</v>
      </c>
      <c r="BO7" s="39">
        <f t="shared" si="8"/>
        <v>1585043.8037306666</v>
      </c>
      <c r="BP7" s="41">
        <f t="shared" ref="BP7" si="9">+SUM(BD7:BO7)</f>
        <v>30479020.868251204</v>
      </c>
      <c r="BQ7" s="39">
        <f>+BQ8+BQ13+BQ18</f>
        <v>1358318.6027426666</v>
      </c>
      <c r="BR7" s="39">
        <f t="shared" ref="BR7:CB7" si="10">+BR8+BR13+BR18</f>
        <v>1296484.4570186667</v>
      </c>
      <c r="BS7" s="39">
        <f t="shared" si="10"/>
        <v>1504931.3547040003</v>
      </c>
      <c r="BT7" s="39">
        <f t="shared" si="10"/>
        <v>1504931.3547040003</v>
      </c>
      <c r="BU7" s="39">
        <f t="shared" si="10"/>
        <v>1504931.3547040003</v>
      </c>
      <c r="BV7" s="39">
        <f t="shared" si="10"/>
        <v>1713378.2523893334</v>
      </c>
      <c r="BW7" s="39">
        <f t="shared" si="10"/>
        <v>1713378.2523893334</v>
      </c>
      <c r="BX7" s="39">
        <f t="shared" si="10"/>
        <v>1876022.0791679998</v>
      </c>
      <c r="BY7" s="39">
        <f t="shared" si="10"/>
        <v>1876022.0791679998</v>
      </c>
      <c r="BZ7" s="39">
        <f t="shared" si="10"/>
        <v>2084468.9768533334</v>
      </c>
      <c r="CA7" s="39">
        <f t="shared" si="10"/>
        <v>2084468.9768533334</v>
      </c>
      <c r="CB7" s="39">
        <f t="shared" si="10"/>
        <v>2709809.6699093338</v>
      </c>
      <c r="CC7" s="42">
        <f t="shared" ref="CC7" si="11">+SUM(BQ7:CB7)</f>
        <v>21227145.410604</v>
      </c>
      <c r="CD7" s="43">
        <f>+SUM(BQ7:CB7)+SUM(BD7:BO7)+SUM(AQ7:BB7)+SUM(AD7:AO7)+SUM(Q7:AB7)-AC7-AP7-BC7-BP7-CC7</f>
        <v>0</v>
      </c>
      <c r="CE7" s="43">
        <f t="shared" ref="CE7:CE33" si="12">+SUM(BQ7:CB7)+SUM(BD7:BO7)+SUM(AQ7:BB7)+SUM(AD7:AO7)+SUM(Q7:AB7)-H7</f>
        <v>0</v>
      </c>
      <c r="CF7" s="192"/>
      <c r="CG7" s="192"/>
      <c r="CH7" s="192"/>
      <c r="CI7" s="192"/>
    </row>
    <row r="8" spans="1:87" outlineLevel="1" x14ac:dyDescent="0.3">
      <c r="A8" s="44" t="s">
        <v>88</v>
      </c>
      <c r="B8" s="45"/>
      <c r="C8" s="46"/>
      <c r="D8" s="46"/>
      <c r="E8" s="46"/>
      <c r="F8" s="46"/>
      <c r="G8" s="47"/>
      <c r="H8" s="48">
        <f>+H9+H11+H10+H12</f>
        <v>128183288.90666667</v>
      </c>
      <c r="I8" s="49">
        <f>SUM(I9:I12)</f>
        <v>106451027.96522425</v>
      </c>
      <c r="J8" s="50">
        <f>SUM(J9:J12)</f>
        <v>21732260.941442408</v>
      </c>
      <c r="K8" s="51"/>
      <c r="L8" s="52">
        <f>+M8+N8</f>
        <v>2179115911.4133334</v>
      </c>
      <c r="M8" s="53">
        <f>SUM(M9:M12)</f>
        <v>1809667475.4088123</v>
      </c>
      <c r="N8" s="54">
        <f>SUM(N9:N12)</f>
        <v>369448436.00452095</v>
      </c>
      <c r="O8" s="55"/>
      <c r="P8" s="56">
        <f t="shared" ref="P8:AB8" si="13">SUM(P9:P12)</f>
        <v>74536854.188608795</v>
      </c>
      <c r="Q8" s="57">
        <f t="shared" si="13"/>
        <v>0</v>
      </c>
      <c r="R8" s="57">
        <f t="shared" si="13"/>
        <v>0</v>
      </c>
      <c r="S8" s="57">
        <f t="shared" si="13"/>
        <v>0</v>
      </c>
      <c r="T8" s="57">
        <f t="shared" si="13"/>
        <v>0</v>
      </c>
      <c r="U8" s="57">
        <f t="shared" si="13"/>
        <v>0</v>
      </c>
      <c r="V8" s="57">
        <f t="shared" si="13"/>
        <v>0</v>
      </c>
      <c r="W8" s="57">
        <f t="shared" si="13"/>
        <v>0</v>
      </c>
      <c r="X8" s="57">
        <f t="shared" si="13"/>
        <v>0</v>
      </c>
      <c r="Y8" s="57">
        <f t="shared" si="13"/>
        <v>2838695.1</v>
      </c>
      <c r="Z8" s="57">
        <f t="shared" si="13"/>
        <v>5871969.4341500001</v>
      </c>
      <c r="AA8" s="57">
        <f t="shared" si="13"/>
        <v>960303.70970999985</v>
      </c>
      <c r="AB8" s="58">
        <f t="shared" si="13"/>
        <v>282689.12006999995</v>
      </c>
      <c r="AC8" s="59">
        <f>+SUM(Q8:AB8)</f>
        <v>9953657.36393</v>
      </c>
      <c r="AD8" s="57">
        <f t="shared" ref="AD8:AO8" si="14">SUM(AD9:AD12)</f>
        <v>650542.76423999993</v>
      </c>
      <c r="AE8" s="57">
        <f t="shared" si="14"/>
        <v>1178203.6430099998</v>
      </c>
      <c r="AF8" s="57">
        <f t="shared" si="14"/>
        <v>1786419.909</v>
      </c>
      <c r="AG8" s="57">
        <f t="shared" si="14"/>
        <v>2278918.2519899998</v>
      </c>
      <c r="AH8" s="57">
        <f t="shared" si="14"/>
        <v>2444387.9061599998</v>
      </c>
      <c r="AI8" s="57">
        <f>SUM(AI9:AI11)</f>
        <v>2967626.6378099998</v>
      </c>
      <c r="AJ8" s="57">
        <f>SUM(AJ9:AJ11)</f>
        <v>8792928.6154566668</v>
      </c>
      <c r="AK8" s="57">
        <f t="shared" si="14"/>
        <v>5528911.0635660002</v>
      </c>
      <c r="AL8" s="57">
        <f t="shared" si="14"/>
        <v>4715345.1359484</v>
      </c>
      <c r="AM8" s="57">
        <f t="shared" si="14"/>
        <v>4414050.5293739997</v>
      </c>
      <c r="AN8" s="57">
        <f t="shared" si="14"/>
        <v>4640331.9129996002</v>
      </c>
      <c r="AO8" s="58">
        <f t="shared" si="14"/>
        <v>4835524.9465992004</v>
      </c>
      <c r="AP8" s="59">
        <f>+SUM(AD8:AO8)</f>
        <v>44233191.316153869</v>
      </c>
      <c r="AQ8" s="57">
        <f t="shared" ref="AQ8:BB8" si="15">SUM(AQ9:AQ12)</f>
        <v>4795703.9740236001</v>
      </c>
      <c r="AR8" s="57">
        <f t="shared" si="15"/>
        <v>4690625.7013463993</v>
      </c>
      <c r="AS8" s="57">
        <f t="shared" si="15"/>
        <v>4692102.2977596</v>
      </c>
      <c r="AT8" s="57">
        <f t="shared" si="15"/>
        <v>5980006.7015712</v>
      </c>
      <c r="AU8" s="57">
        <f t="shared" si="15"/>
        <v>6774099.1850292003</v>
      </c>
      <c r="AV8" s="57">
        <f t="shared" si="15"/>
        <v>6068553.1735463999</v>
      </c>
      <c r="AW8" s="57">
        <f t="shared" si="15"/>
        <v>4662181.2057707999</v>
      </c>
      <c r="AX8" s="57">
        <f t="shared" si="15"/>
        <v>4619192.9881031998</v>
      </c>
      <c r="AY8" s="57">
        <f t="shared" si="15"/>
        <v>4513933.3319279999</v>
      </c>
      <c r="AZ8" s="57">
        <f t="shared" si="15"/>
        <v>4186844.387352</v>
      </c>
      <c r="BA8" s="57">
        <f t="shared" si="15"/>
        <v>3570791.1926627997</v>
      </c>
      <c r="BB8" s="58">
        <f t="shared" si="15"/>
        <v>2753417.0145144002</v>
      </c>
      <c r="BC8" s="60">
        <f>+SUM(AQ8:BB8)</f>
        <v>57307451.153607592</v>
      </c>
      <c r="BD8" s="57">
        <f t="shared" ref="BD8:BO8" si="16">SUM(BD9:BD12)</f>
        <v>2888296.1465832</v>
      </c>
      <c r="BE8" s="57">
        <f t="shared" si="16"/>
        <v>3064242.4779000003</v>
      </c>
      <c r="BF8" s="57">
        <f t="shared" si="16"/>
        <v>2563286.448198</v>
      </c>
      <c r="BG8" s="57">
        <f t="shared" si="16"/>
        <v>1359041.1415092</v>
      </c>
      <c r="BH8" s="57">
        <f t="shared" si="16"/>
        <v>1331495.2712568</v>
      </c>
      <c r="BI8" s="57">
        <f t="shared" si="16"/>
        <v>1249049.7436248001</v>
      </c>
      <c r="BJ8" s="57">
        <f t="shared" si="16"/>
        <v>1216071.5325719998</v>
      </c>
      <c r="BK8" s="57">
        <f t="shared" si="16"/>
        <v>1150115.1104663999</v>
      </c>
      <c r="BL8" s="57">
        <f t="shared" si="16"/>
        <v>527651.37684480008</v>
      </c>
      <c r="BM8" s="57">
        <f t="shared" si="16"/>
        <v>552385.03513440001</v>
      </c>
      <c r="BN8" s="57">
        <f t="shared" si="16"/>
        <v>436961.29644960002</v>
      </c>
      <c r="BO8" s="58">
        <f t="shared" si="16"/>
        <v>288559.34671200003</v>
      </c>
      <c r="BP8" s="59">
        <f t="shared" ref="BP8" si="17">+SUM(BD8:BO8)</f>
        <v>16627154.927251201</v>
      </c>
      <c r="BQ8" s="57">
        <f t="shared" ref="BQ8:CB8" si="18">SUM(BQ9:BQ12)</f>
        <v>61834.145724000002</v>
      </c>
      <c r="BR8" s="57">
        <f t="shared" si="18"/>
        <v>0</v>
      </c>
      <c r="BS8" s="57">
        <f t="shared" si="18"/>
        <v>0</v>
      </c>
      <c r="BT8" s="57">
        <f t="shared" si="18"/>
        <v>0</v>
      </c>
      <c r="BU8" s="57">
        <f t="shared" si="18"/>
        <v>0</v>
      </c>
      <c r="BV8" s="57">
        <f t="shared" si="18"/>
        <v>0</v>
      </c>
      <c r="BW8" s="57">
        <f t="shared" si="18"/>
        <v>0</v>
      </c>
      <c r="BX8" s="57">
        <f t="shared" si="18"/>
        <v>0</v>
      </c>
      <c r="BY8" s="57">
        <f t="shared" si="18"/>
        <v>0</v>
      </c>
      <c r="BZ8" s="57">
        <f t="shared" si="18"/>
        <v>0</v>
      </c>
      <c r="CA8" s="57">
        <f t="shared" si="18"/>
        <v>0</v>
      </c>
      <c r="CB8" s="58">
        <f t="shared" si="18"/>
        <v>0</v>
      </c>
      <c r="CC8" s="59">
        <f>+SUM(BQ8:CB8)</f>
        <v>61834.145724000002</v>
      </c>
      <c r="CD8" s="43">
        <f t="shared" ref="CD8" si="19">+SUM(BQ8:CB8)+SUM(BD8:BO8)+SUM(AQ8:BB8)+SUM(AD8:AO8)+SUM(Q8:AB8)-AC8-AP8-BC8-BP8-CC8</f>
        <v>2.2700987756252289E-9</v>
      </c>
      <c r="CE8" s="43">
        <f t="shared" si="12"/>
        <v>0</v>
      </c>
      <c r="CF8" s="191"/>
      <c r="CG8" s="191"/>
      <c r="CH8" s="191"/>
      <c r="CI8" s="191"/>
    </row>
    <row r="9" spans="1:87" s="4" customFormat="1" ht="28.8" outlineLevel="2" x14ac:dyDescent="0.3">
      <c r="A9" s="274" t="s">
        <v>110</v>
      </c>
      <c r="B9" s="61">
        <v>43101</v>
      </c>
      <c r="C9" s="62">
        <v>43335</v>
      </c>
      <c r="D9" s="62" t="s">
        <v>89</v>
      </c>
      <c r="E9" s="63">
        <f>732+30*6</f>
        <v>912</v>
      </c>
      <c r="F9" s="64">
        <f>+E9/30</f>
        <v>30.4</v>
      </c>
      <c r="G9" s="65">
        <f>+C9+E9</f>
        <v>44247</v>
      </c>
      <c r="H9" s="66">
        <f>+'[17]Cuadro de Costos (Perfil)'!F40</f>
        <v>28386951</v>
      </c>
      <c r="I9" s="67">
        <f>+'[17]Cuadro de Costos (Perfil)'!D40</f>
        <v>23441253.093078759</v>
      </c>
      <c r="J9" s="68">
        <f>+'[17]Cuadro de Costos (Perfil)'!E40</f>
        <v>4945697.9069212414</v>
      </c>
      <c r="K9" s="69"/>
      <c r="L9" s="70">
        <f t="shared" ref="L9:L36" si="20">+M9+N9</f>
        <v>482578167</v>
      </c>
      <c r="M9" s="71">
        <f t="shared" ref="M9:N11" si="21">+I9*$H$39</f>
        <v>398501302.58233887</v>
      </c>
      <c r="N9" s="72">
        <f t="shared" si="21"/>
        <v>84076864.417661101</v>
      </c>
      <c r="O9" s="73">
        <f>+H9-SUM(Q9:AB9)-SUM(AQ9:BB9)-SUM(BD9:BO9)-SUM(AD9:AO9)-SUM(BQ9:CB9)</f>
        <v>7.4505805969238281E-9</v>
      </c>
      <c r="P9" s="74">
        <f>+SUM(Q9:AH9)+SUM(AI9:AN9)</f>
        <v>19320158.8506</v>
      </c>
      <c r="Q9" s="75"/>
      <c r="R9" s="75"/>
      <c r="S9" s="75"/>
      <c r="T9" s="192"/>
      <c r="U9" s="192"/>
      <c r="V9" s="192"/>
      <c r="W9" s="192"/>
      <c r="X9" s="205"/>
      <c r="Y9" s="75">
        <f>+'[17]Obra SAO'!G6</f>
        <v>2838695.1</v>
      </c>
      <c r="Z9" s="75">
        <f>+'[17]Obra SAO'!G7</f>
        <v>472642.73414999997</v>
      </c>
      <c r="AA9" s="75">
        <f>+'[17]Obra SAO'!G8</f>
        <v>61315.814159999994</v>
      </c>
      <c r="AB9" s="75">
        <f>+'[17]Obra SAO'!G9</f>
        <v>166063.66334999999</v>
      </c>
      <c r="AC9" s="76">
        <f>+SUM(Q9:AB9)</f>
        <v>3538717.3116600001</v>
      </c>
      <c r="AD9" s="75">
        <f>+'[17]Obra SAO'!G10</f>
        <v>334682.15229</v>
      </c>
      <c r="AE9" s="75">
        <f>+'[17]Obra SAO'!G11</f>
        <v>541623.02507999993</v>
      </c>
      <c r="AF9" s="75">
        <f>+'[17]Obra SAO'!G12</f>
        <v>756228.37463999994</v>
      </c>
      <c r="AG9" s="75">
        <f>+'[17]Obra SAO'!G13</f>
        <v>840537.61910999997</v>
      </c>
      <c r="AH9" s="75">
        <f>+'[17]Obra SAO'!G14</f>
        <v>845647.2702899999</v>
      </c>
      <c r="AI9" s="75">
        <f>+'[17]Obra SAO'!G15</f>
        <v>1359167.2138799999</v>
      </c>
      <c r="AJ9" s="75">
        <f>+'[17]Obra SAO'!G16</f>
        <v>1627423.9008300002</v>
      </c>
      <c r="AK9" s="75">
        <f>+'[17]Obra SAO'!G17</f>
        <v>1670855.9358599999</v>
      </c>
      <c r="AL9" s="75">
        <f>+'[17]Obra SAO'!G18</f>
        <v>1438366.8071699999</v>
      </c>
      <c r="AM9" s="75">
        <f>+'[17]Obra SAO'!G19</f>
        <v>1410263.7256799999</v>
      </c>
      <c r="AN9" s="75">
        <f>+'[17]Obra SAO'!G20</f>
        <v>1417928.20245</v>
      </c>
      <c r="AO9" s="75">
        <f>+'[17]Obra SAO'!G21</f>
        <v>1264638.66705</v>
      </c>
      <c r="AP9" s="76">
        <f>+SUM(AD9:AO9)</f>
        <v>13507362.894329997</v>
      </c>
      <c r="AQ9" s="75">
        <f>+'[17]Obra SAO'!G22</f>
        <v>1170110.1202199999</v>
      </c>
      <c r="AR9" s="75">
        <f>+'[17]Obra SAO'!G23</f>
        <v>1108794.3060599999</v>
      </c>
      <c r="AS9" s="75">
        <f>+'[17]Obra SAO'!G24</f>
        <v>1218651.8064299999</v>
      </c>
      <c r="AT9" s="75">
        <f>+'[17]Obra SAO'!G25</f>
        <v>1469024.71425</v>
      </c>
      <c r="AU9" s="75">
        <f>+'[17]Obra SAO'!G26</f>
        <v>1354057.5626999999</v>
      </c>
      <c r="AV9" s="75">
        <f>+'[17]Obra SAO'!G27</f>
        <v>797105.58407999994</v>
      </c>
      <c r="AW9" s="75">
        <f>+'[17]Obra SAO'!G28</f>
        <v>825208.66556999995</v>
      </c>
      <c r="AX9" s="75">
        <f>+'[17]Obra SAO'!G29</f>
        <v>774112.15376999998</v>
      </c>
      <c r="AY9" s="75">
        <f>+'[17]Obra SAO'!G30</f>
        <v>753673.54904999991</v>
      </c>
      <c r="AZ9" s="75">
        <f>+'[17]Obra SAO'!$G31</f>
        <v>712796.33961000002</v>
      </c>
      <c r="BA9" s="75">
        <f>+'[17]Obra SAO'!$G32</f>
        <v>327017.67551999999</v>
      </c>
      <c r="BB9" s="75">
        <f>+'[17]Obra SAO'!$G33</f>
        <v>342346.62906000001</v>
      </c>
      <c r="BC9" s="77">
        <f>+SUM(AQ9:BB9)</f>
        <v>10852899.106319997</v>
      </c>
      <c r="BD9" s="75">
        <f>+'[17]Obra SAO'!$G34</f>
        <v>270811.51253999997</v>
      </c>
      <c r="BE9" s="75">
        <f>+'[17]Obra SAO'!$G35</f>
        <v>178837.79129999998</v>
      </c>
      <c r="BF9" s="75">
        <f>+'[17]Obra SAO'!$G36</f>
        <v>38322.383849999998</v>
      </c>
      <c r="BG9" s="75">
        <f>+'[17]Obra SAO'!$G37</f>
        <v>0</v>
      </c>
      <c r="BH9" s="75"/>
      <c r="BI9" s="75"/>
      <c r="BJ9" s="75"/>
      <c r="BK9" s="75"/>
      <c r="BL9" s="75"/>
      <c r="BM9" s="75"/>
      <c r="BN9" s="75"/>
      <c r="BO9" s="75"/>
      <c r="BP9" s="76">
        <f>+SUM(BD9:BO9)</f>
        <v>487971.68768999993</v>
      </c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6">
        <f>+SUM(BQ9:CB9)</f>
        <v>0</v>
      </c>
      <c r="CD9" s="43">
        <f>+SUM(BQ9:CB9)+SUM(BD9:BO9)+SUM(AQ9:BB9)+SUM(AD9:AO9)+SUM(Q9:AB9)-AC9-AP9-BC9-BP9-CC9</f>
        <v>-8.149072527885437E-10</v>
      </c>
      <c r="CE9" s="43">
        <f t="shared" si="12"/>
        <v>0</v>
      </c>
      <c r="CF9" s="192"/>
      <c r="CG9" s="192"/>
      <c r="CH9" s="192"/>
      <c r="CI9" s="192"/>
    </row>
    <row r="10" spans="1:87" s="4" customFormat="1" outlineLevel="2" x14ac:dyDescent="0.3">
      <c r="A10" s="204" t="str">
        <f>+'[17]Cuadro de Costos (Perfil)'!C44</f>
        <v>Obra: Proyecto de Obras de Defensa en la ciudad de Pergamino</v>
      </c>
      <c r="B10" s="78">
        <v>43124</v>
      </c>
      <c r="C10" s="79">
        <v>43346</v>
      </c>
      <c r="D10" s="79" t="s">
        <v>89</v>
      </c>
      <c r="E10" s="80">
        <f>732+30*6</f>
        <v>912</v>
      </c>
      <c r="F10" s="81">
        <f>+E10/30</f>
        <v>30.4</v>
      </c>
      <c r="G10" s="82">
        <f>+C10+E10</f>
        <v>44258</v>
      </c>
      <c r="H10" s="66">
        <f>+'[17]Cuadro de Costos (Perfil)'!F44</f>
        <v>53993267</v>
      </c>
      <c r="I10" s="67">
        <f>+'[17]Cuadro de Costos (Perfil)'!D44</f>
        <v>48748206.777142853</v>
      </c>
      <c r="J10" s="68">
        <f>+'[17]Cuadro de Costos (Perfil)'!E44</f>
        <v>5245060.2228571428</v>
      </c>
      <c r="K10" s="69"/>
      <c r="L10" s="70">
        <f t="shared" si="20"/>
        <v>917885539</v>
      </c>
      <c r="M10" s="71">
        <f t="shared" si="21"/>
        <v>828719515.21142852</v>
      </c>
      <c r="N10" s="72">
        <f t="shared" si="21"/>
        <v>89166023.788571432</v>
      </c>
      <c r="O10" s="73">
        <f>+H10-SUM(Q10:AB10)-SUM(AQ10:BB10)-SUM(BD10:BO10)-SUM(AD10:AO10)-SUM(BQ10:CB10)</f>
        <v>0</v>
      </c>
      <c r="P10" s="74">
        <f>+SUM(Q10:AE10)+SUM(AF11:AK11)</f>
        <v>19125249.555682667</v>
      </c>
      <c r="Q10" s="75"/>
      <c r="R10" s="75"/>
      <c r="S10" s="75"/>
      <c r="T10" s="75"/>
      <c r="U10" s="75"/>
      <c r="V10" s="75"/>
      <c r="W10" s="75"/>
      <c r="X10" s="192"/>
      <c r="Y10" s="205"/>
      <c r="Z10" s="75">
        <f>+'[17]Obra Pergamino'!$G6</f>
        <v>5399326.7000000002</v>
      </c>
      <c r="AA10" s="75">
        <f>+'[17]Obra Pergamino'!$G7</f>
        <v>898987.8955499999</v>
      </c>
      <c r="AB10" s="75">
        <f>+'[17]Obra Pergamino'!$G8</f>
        <v>116625.45671999999</v>
      </c>
      <c r="AC10" s="76">
        <f>+SUM(Q10:AB10)</f>
        <v>6414940.0522699999</v>
      </c>
      <c r="AD10" s="75">
        <f>+'[17]Obra Pergamino'!$G9</f>
        <v>315860.61194999999</v>
      </c>
      <c r="AE10" s="75">
        <f>+'[17]Obra Pergamino'!$G10</f>
        <v>636580.61792999995</v>
      </c>
      <c r="AF10" s="75">
        <f>+'[17]Obra Pergamino'!$G11</f>
        <v>1030191.5343599999</v>
      </c>
      <c r="AG10" s="75">
        <f>+'[17]Obra Pergamino'!$G12</f>
        <v>1438380.6328799999</v>
      </c>
      <c r="AH10" s="75">
        <f>+'[17]Obra Pergamino'!$G13</f>
        <v>1598740.6358699999</v>
      </c>
      <c r="AI10" s="75">
        <f>+'[17]Obra Pergamino'!$G14</f>
        <v>1608459.4239299998</v>
      </c>
      <c r="AJ10" s="75">
        <f>+'[17]Obra Pergamino'!$G15</f>
        <v>2585197.6239599995</v>
      </c>
      <c r="AK10" s="75">
        <f>+'[17]Obra Pergamino'!$G16</f>
        <v>3095433.9971100003</v>
      </c>
      <c r="AL10" s="75">
        <f>+'[17]Obra Pergamino'!$G17</f>
        <v>3178043.6956199999</v>
      </c>
      <c r="AM10" s="75">
        <f>+'[17]Obra Pergamino'!$G18</f>
        <v>2735838.8388899998</v>
      </c>
      <c r="AN10" s="75">
        <f>+'[17]Obra Pergamino'!$G19</f>
        <v>2682385.5045599998</v>
      </c>
      <c r="AO10" s="75">
        <f>+'[17]Obra Pergamino'!$G20</f>
        <v>2696963.68665</v>
      </c>
      <c r="AP10" s="76">
        <f>+SUM(AD10:AO10)</f>
        <v>23602076.803709999</v>
      </c>
      <c r="AQ10" s="75">
        <f>+'[17]Obra Pergamino'!$G21</f>
        <v>2405400.0448500002</v>
      </c>
      <c r="AR10" s="75">
        <f>+'[17]Obra Pergamino'!$G22</f>
        <v>2225602.4657399999</v>
      </c>
      <c r="AS10" s="75">
        <f>+'[17]Obra Pergamino'!$G23</f>
        <v>2108977.0090199998</v>
      </c>
      <c r="AT10" s="75">
        <f>+'[17]Obra Pergamino'!$G24</f>
        <v>2317930.9523099996</v>
      </c>
      <c r="AU10" s="75">
        <f>+'[17]Obra Pergamino'!$G25</f>
        <v>2794151.5672499998</v>
      </c>
      <c r="AV10" s="75">
        <f>+'[17]Obra Pergamino'!$G26</f>
        <v>2575478.8358999998</v>
      </c>
      <c r="AW10" s="75">
        <f>+'[17]Obra Pergamino'!$G27</f>
        <v>1516130.9373599999</v>
      </c>
      <c r="AX10" s="75">
        <f>+'[17]Obra Pergamino'!$G28</f>
        <v>1569584.2716900001</v>
      </c>
      <c r="AY10" s="75">
        <f>+'[17]Obra Pergamino'!$G29</f>
        <v>1472396.39109</v>
      </c>
      <c r="AZ10" s="75">
        <f>+'[17]Obra Pergamino'!$G30</f>
        <v>1433521.2388499998</v>
      </c>
      <c r="BA10" s="75">
        <f>+'[17]Obra Pergamino'!$G31</f>
        <v>1355770.9343699999</v>
      </c>
      <c r="BB10" s="75">
        <f>+'[17]Obra Pergamino'!$G32</f>
        <v>622002.43584000005</v>
      </c>
      <c r="BC10" s="77">
        <f>+SUM(AQ10:BB10)</f>
        <v>22396947.084269997</v>
      </c>
      <c r="BD10" s="83">
        <f>+'[17]Obra Pergamino'!$G33</f>
        <v>651158.80001999997</v>
      </c>
      <c r="BE10" s="75">
        <f>+'[17]Obra Pergamino'!$G34</f>
        <v>515095.76717999997</v>
      </c>
      <c r="BF10" s="75">
        <f>+'[17]Obra Pergamino'!$G35</f>
        <v>340157.5821</v>
      </c>
      <c r="BG10" s="75">
        <f>+'[17]Obra Pergamino'!$G36</f>
        <v>72890.910449999996</v>
      </c>
      <c r="BH10" s="75">
        <f>+'[17]Obra Pergamino'!$G37</f>
        <v>0</v>
      </c>
      <c r="BI10" s="75">
        <f>+'[17]Obra Pergamino'!$G38</f>
        <v>0</v>
      </c>
      <c r="BJ10" s="75">
        <f>+'[17]Obra Pergamino'!$G39</f>
        <v>0</v>
      </c>
      <c r="BK10" s="75">
        <f>+'[17]Obra Pergamino'!$G40</f>
        <v>0</v>
      </c>
      <c r="BL10" s="75">
        <f>+'[17]Obra Pergamino'!$G41</f>
        <v>0</v>
      </c>
      <c r="BM10" s="75">
        <f>+'[17]Obra Pergamino'!$G42</f>
        <v>0</v>
      </c>
      <c r="BN10" s="75">
        <f>+'[17]Obra Pergamino'!$G43</f>
        <v>0</v>
      </c>
      <c r="BO10" s="75">
        <f>+'[17]Obra Pergamino'!$G44</f>
        <v>0</v>
      </c>
      <c r="BP10" s="76">
        <f>+SUM(BD10:BO10)</f>
        <v>1579303.05975</v>
      </c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6">
        <f>+SUM(BQ10:CB10)</f>
        <v>0</v>
      </c>
      <c r="CD10" s="43">
        <f t="shared" ref="CD10:CD16" si="22">+SUM(BQ10:CB10)+SUM(BD10:BO10)+SUM(AQ10:BB10)+SUM(AD10:AO10)+SUM(Q10:AB10)-AC10-AP10-BC10-BP10-CC10</f>
        <v>1.862645149230957E-9</v>
      </c>
      <c r="CE10" s="43">
        <f t="shared" ref="CE10:CE16" si="23">+SUM(BQ10:CB10)+SUM(BD10:BO10)+SUM(AQ10:BB10)+SUM(AD10:AO10)+SUM(Q10:AB10)-H10</f>
        <v>0</v>
      </c>
      <c r="CF10" s="192"/>
      <c r="CG10" s="192"/>
      <c r="CH10" s="192"/>
      <c r="CI10" s="192"/>
    </row>
    <row r="11" spans="1:87" s="4" customFormat="1" ht="28.8" outlineLevel="2" x14ac:dyDescent="0.3">
      <c r="A11" s="204" t="str">
        <f>+'[17]Cuadro de Costos (Perfil)'!C48</f>
        <v>Obra: Mejoramiento del Sistema “Canal Mercante – Jauretche”. Rectificación y Canalización del Canal Jauretche – Mercante. Tramo RP N 65 hasta la Laguna la Cautiva.</v>
      </c>
      <c r="B11" s="78">
        <v>43296</v>
      </c>
      <c r="C11" s="84">
        <v>43631</v>
      </c>
      <c r="D11" s="84" t="s">
        <v>90</v>
      </c>
      <c r="E11" s="80">
        <v>1080</v>
      </c>
      <c r="F11" s="81">
        <f>+E11/30</f>
        <v>36</v>
      </c>
      <c r="G11" s="82">
        <f>+C11+E11</f>
        <v>44711</v>
      </c>
      <c r="H11" s="66">
        <f>+'[17]Cuadro de Costos (Perfil)'!F48</f>
        <v>45803070.906666666</v>
      </c>
      <c r="I11" s="67">
        <f>+'[17]Cuadro de Costos (Perfil)'!D48</f>
        <v>34261568.095002636</v>
      </c>
      <c r="J11" s="68">
        <f>+'[17]Cuadro de Costos (Perfil)'!E48</f>
        <v>11541502.811664024</v>
      </c>
      <c r="K11" s="69"/>
      <c r="L11" s="70">
        <f>+M11+N11</f>
        <v>778652205.41333318</v>
      </c>
      <c r="M11" s="71">
        <f t="shared" si="21"/>
        <v>582446657.61504483</v>
      </c>
      <c r="N11" s="72">
        <f t="shared" si="21"/>
        <v>196205547.7982884</v>
      </c>
      <c r="O11" s="73">
        <f>+H11-SUM(Q11:AB11)-SUM(AQ11:BB11)-SUM(BD11:BO11)-SUM(AD11:AO11)-SUM(BQ11:CB11)</f>
        <v>4.0745362639427185E-10</v>
      </c>
      <c r="P11" s="74">
        <f>+SUM(Q11:AV11)+SUM(BD11:BI11)</f>
        <v>36091445.782326132</v>
      </c>
      <c r="Q11" s="75"/>
      <c r="R11" s="75"/>
      <c r="S11" s="75"/>
      <c r="T11" s="75"/>
      <c r="U11" s="192"/>
      <c r="V11" s="192"/>
      <c r="W11" s="192"/>
      <c r="X11" s="192"/>
      <c r="Y11" s="192"/>
      <c r="Z11" s="192"/>
      <c r="AA11" s="192"/>
      <c r="AB11" s="192"/>
      <c r="AC11" s="76">
        <f>+SUM(Q11:AB11)</f>
        <v>0</v>
      </c>
      <c r="AD11" s="75"/>
      <c r="AE11" s="75"/>
      <c r="AF11" s="75"/>
      <c r="AG11" s="75"/>
      <c r="AH11" s="75"/>
      <c r="AI11" s="85"/>
      <c r="AJ11" s="75">
        <f>+'[17]Obra Rio V'!$G6</f>
        <v>4580307.0906666666</v>
      </c>
      <c r="AK11" s="75">
        <f>+'[17]Obra Rio V'!$G7</f>
        <v>762621.130596</v>
      </c>
      <c r="AL11" s="75">
        <f>+'[17]Obra Rio V'!$G8</f>
        <v>98934.633158399985</v>
      </c>
      <c r="AM11" s="75">
        <f>+'[17]Obra Rio V'!$G9</f>
        <v>267947.96480399999</v>
      </c>
      <c r="AN11" s="75">
        <f>+'[17]Obra Rio V'!$G10</f>
        <v>540018.20598960004</v>
      </c>
      <c r="AO11" s="75">
        <f>+'[17]Obra Rio V'!$G11</f>
        <v>873922.59289920004</v>
      </c>
      <c r="AP11" s="76">
        <f>+SUM(AD11:AO11)</f>
        <v>7123751.6181138661</v>
      </c>
      <c r="AQ11" s="75">
        <f>+'[17]Obra Rio V'!$G12</f>
        <v>1220193.8089536</v>
      </c>
      <c r="AR11" s="75">
        <f>+'[17]Obra Rio V'!$G13</f>
        <v>1356228.9295464</v>
      </c>
      <c r="AS11" s="75">
        <f>+'[17]Obra Rio V'!$G14</f>
        <v>1364473.4823095999</v>
      </c>
      <c r="AT11" s="75">
        <f>+'[17]Obra Rio V'!$G15</f>
        <v>2193051.0350111998</v>
      </c>
      <c r="AU11" s="75">
        <f>+'[17]Obra Rio V'!$G16</f>
        <v>2625890.0550792003</v>
      </c>
      <c r="AV11" s="75">
        <f>+'[17]Obra Rio V'!$G17</f>
        <v>2695968.7535664001</v>
      </c>
      <c r="AW11" s="75">
        <f>+'[17]Obra Rio V'!$G18</f>
        <v>2320841.6028408003</v>
      </c>
      <c r="AX11" s="75">
        <f>+'[17]Obra Rio V'!$G19</f>
        <v>2275496.5626432002</v>
      </c>
      <c r="AY11" s="75">
        <f>+'[17]Obra Rio V'!$G20</f>
        <v>2287863.3917880002</v>
      </c>
      <c r="AZ11" s="75">
        <f>+'[17]Obra Rio V'!$G21</f>
        <v>2040526.808892</v>
      </c>
      <c r="BA11" s="75">
        <f>+'[17]Obra Rio V'!$G22</f>
        <v>1888002.5827728</v>
      </c>
      <c r="BB11" s="75">
        <f>+'[17]Obra Rio V'!$G23</f>
        <v>1789067.9496144</v>
      </c>
      <c r="BC11" s="77">
        <f>+SUM(AQ11:BB11)</f>
        <v>24057604.963017598</v>
      </c>
      <c r="BD11" s="75">
        <f>+'[17]Obra Rio V'!$G24</f>
        <v>1966325.8340232</v>
      </c>
      <c r="BE11" s="75">
        <f>+'[17]Obra Rio V'!$G25</f>
        <v>2370308.9194200002</v>
      </c>
      <c r="BF11" s="75">
        <f>+'[17]Obra Rio V'!$G26</f>
        <v>2184806.4822479999</v>
      </c>
      <c r="BG11" s="75">
        <f>+'[17]Obra Rio V'!$G27</f>
        <v>1286150.2310591999</v>
      </c>
      <c r="BH11" s="75">
        <f>+'[17]Obra Rio V'!$G28</f>
        <v>1331495.2712568</v>
      </c>
      <c r="BI11" s="75">
        <f>+'[17]Obra Rio V'!$G29</f>
        <v>1249049.7436248001</v>
      </c>
      <c r="BJ11" s="75">
        <f>+'[17]Obra Rio V'!$G30</f>
        <v>1216071.5325719998</v>
      </c>
      <c r="BK11" s="75">
        <f>+'[17]Obra Rio V'!$G31</f>
        <v>1150115.1104663999</v>
      </c>
      <c r="BL11" s="75">
        <f>+'[17]Obra Rio V'!$G32</f>
        <v>527651.37684480008</v>
      </c>
      <c r="BM11" s="75">
        <f>+'[17]Obra Rio V'!$G33</f>
        <v>552385.03513440001</v>
      </c>
      <c r="BN11" s="75">
        <f>+'[17]Obra Rio V'!$G34</f>
        <v>436961.29644960002</v>
      </c>
      <c r="BO11" s="75">
        <f>+'[17]Obra Rio V'!$G35</f>
        <v>288559.34671200003</v>
      </c>
      <c r="BP11" s="76">
        <f>+SUM(BD11:BO11)</f>
        <v>14559880.179811202</v>
      </c>
      <c r="BQ11" s="75">
        <f>+'[17]Obra Rio V'!$G36</f>
        <v>61834.145724000002</v>
      </c>
      <c r="BR11" s="75">
        <f>+'[17]Obra Rio V'!$G37</f>
        <v>0</v>
      </c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6">
        <f>+SUM(BQ11:CB11)</f>
        <v>61834.145724000002</v>
      </c>
      <c r="CD11" s="43">
        <f t="shared" si="22"/>
        <v>-1.4551915228366852E-9</v>
      </c>
      <c r="CE11" s="43">
        <f t="shared" si="23"/>
        <v>0</v>
      </c>
      <c r="CF11" s="192"/>
      <c r="CG11" s="192"/>
      <c r="CH11" s="192"/>
      <c r="CI11" s="192"/>
    </row>
    <row r="12" spans="1:87" s="4" customFormat="1" outlineLevel="2" x14ac:dyDescent="0.3">
      <c r="A12" s="86"/>
      <c r="B12" s="87"/>
      <c r="C12" s="88"/>
      <c r="D12" s="88"/>
      <c r="E12" s="89"/>
      <c r="F12" s="90"/>
      <c r="G12" s="91"/>
      <c r="H12" s="92"/>
      <c r="I12" s="67"/>
      <c r="J12" s="68"/>
      <c r="K12" s="93"/>
      <c r="L12" s="70"/>
      <c r="M12" s="71"/>
      <c r="N12" s="72"/>
      <c r="O12" s="73">
        <f>+H12-SUM(Q12:AB12)-SUM(AQ12:BB12)-SUM(BD12:BO12)-SUM(AD12:AO12)-SUM(BQ12:CB12)</f>
        <v>0</v>
      </c>
      <c r="P12" s="74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94"/>
      <c r="AD12" s="75"/>
      <c r="AE12" s="75"/>
      <c r="AF12" s="75"/>
      <c r="AG12" s="75"/>
      <c r="AH12" s="75"/>
      <c r="AI12" s="192"/>
      <c r="AJ12" s="192"/>
      <c r="AK12" s="75"/>
      <c r="AL12" s="75"/>
      <c r="AM12" s="75"/>
      <c r="AN12" s="75"/>
      <c r="AO12" s="75"/>
      <c r="AP12" s="94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6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4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4"/>
      <c r="CD12" s="43">
        <f t="shared" si="22"/>
        <v>0</v>
      </c>
      <c r="CE12" s="43">
        <f t="shared" si="23"/>
        <v>0</v>
      </c>
      <c r="CF12" s="192"/>
      <c r="CG12" s="192"/>
      <c r="CH12" s="192"/>
      <c r="CI12" s="192"/>
    </row>
    <row r="13" spans="1:87" outlineLevel="1" x14ac:dyDescent="0.3">
      <c r="A13" s="97" t="s">
        <v>91</v>
      </c>
      <c r="B13" s="98"/>
      <c r="C13" s="99"/>
      <c r="D13" s="99"/>
      <c r="E13" s="100"/>
      <c r="F13" s="101"/>
      <c r="G13" s="102"/>
      <c r="H13" s="103">
        <f>+SUM(H14:H17)</f>
        <v>5127331.5562666664</v>
      </c>
      <c r="I13" s="104">
        <f>SUM(I14:I17)</f>
        <v>4258041.1186089702</v>
      </c>
      <c r="J13" s="105">
        <f>SUM(J14:J17)</f>
        <v>869290.43765769643</v>
      </c>
      <c r="K13" s="51"/>
      <c r="L13" s="106">
        <f>+M13+N13</f>
        <v>87164636.456533328</v>
      </c>
      <c r="M13" s="107">
        <f>SUM(M14:M17)</f>
        <v>72386699.01635249</v>
      </c>
      <c r="N13" s="108">
        <f>SUM(N14:N17)</f>
        <v>14777937.440180838</v>
      </c>
      <c r="O13" s="109"/>
      <c r="P13" s="110">
        <f t="shared" ref="P13:AB13" si="24">SUM(P14:P17)</f>
        <v>1016949.5670000006</v>
      </c>
      <c r="Q13" s="111">
        <f t="shared" si="24"/>
        <v>0</v>
      </c>
      <c r="R13" s="111">
        <f t="shared" si="24"/>
        <v>0</v>
      </c>
      <c r="S13" s="111">
        <f t="shared" si="24"/>
        <v>0</v>
      </c>
      <c r="T13" s="111">
        <f t="shared" si="24"/>
        <v>0</v>
      </c>
      <c r="U13" s="111">
        <f t="shared" si="24"/>
        <v>0</v>
      </c>
      <c r="V13" s="111">
        <f t="shared" si="24"/>
        <v>0</v>
      </c>
      <c r="W13" s="111">
        <f t="shared" si="24"/>
        <v>0</v>
      </c>
      <c r="X13" s="111">
        <f t="shared" si="24"/>
        <v>0</v>
      </c>
      <c r="Y13" s="111">
        <f t="shared" si="24"/>
        <v>113547.804</v>
      </c>
      <c r="Z13" s="111">
        <f t="shared" si="24"/>
        <v>244360.019</v>
      </c>
      <c r="AA13" s="111">
        <f t="shared" si="24"/>
        <v>82380.218000000052</v>
      </c>
      <c r="AB13" s="112">
        <f t="shared" si="24"/>
        <v>82380.218000000052</v>
      </c>
      <c r="AC13" s="59">
        <f t="shared" ref="AC13:AC14" si="25">+SUM(Q13:AB13)</f>
        <v>522668.25900000008</v>
      </c>
      <c r="AD13" s="111">
        <f t="shared" ref="AD13:AO13" si="26">SUM(AD14:AD17)</f>
        <v>82380.218000000052</v>
      </c>
      <c r="AE13" s="111">
        <f t="shared" si="26"/>
        <v>82380.218000000052</v>
      </c>
      <c r="AF13" s="111">
        <f t="shared" si="26"/>
        <v>82380.218000000052</v>
      </c>
      <c r="AG13" s="111">
        <f t="shared" si="26"/>
        <v>82380.218000000052</v>
      </c>
      <c r="AH13" s="111">
        <f t="shared" si="26"/>
        <v>82380.218000000052</v>
      </c>
      <c r="AI13" s="111">
        <f>SUM(AI14:AI16)</f>
        <v>82380.218000000052</v>
      </c>
      <c r="AJ13" s="111">
        <f>SUM(AJ14:AJ16)</f>
        <v>265592.50162666669</v>
      </c>
      <c r="AK13" s="111">
        <f t="shared" si="26"/>
        <v>128183.28890666676</v>
      </c>
      <c r="AL13" s="111">
        <f t="shared" si="26"/>
        <v>128183.28890666676</v>
      </c>
      <c r="AM13" s="111">
        <f t="shared" si="26"/>
        <v>128183.28890666676</v>
      </c>
      <c r="AN13" s="111">
        <f t="shared" si="26"/>
        <v>128183.28890666676</v>
      </c>
      <c r="AO13" s="112">
        <f t="shared" si="26"/>
        <v>128183.28890666676</v>
      </c>
      <c r="AP13" s="59">
        <f>+SUM(AD13:AO13)</f>
        <v>1400790.2541600007</v>
      </c>
      <c r="AQ13" s="57">
        <f t="shared" ref="AQ13:BB13" si="27">SUM(AQ14:AQ17)</f>
        <v>128183.28890666676</v>
      </c>
      <c r="AR13" s="57">
        <f t="shared" si="27"/>
        <v>128183.28890666676</v>
      </c>
      <c r="AS13" s="57">
        <f t="shared" si="27"/>
        <v>128183.28890666676</v>
      </c>
      <c r="AT13" s="57">
        <f t="shared" si="27"/>
        <v>128183.28890666676</v>
      </c>
      <c r="AU13" s="57">
        <f t="shared" si="27"/>
        <v>128183.28890666676</v>
      </c>
      <c r="AV13" s="57">
        <f t="shared" si="27"/>
        <v>128183.28890666676</v>
      </c>
      <c r="AW13" s="57">
        <f t="shared" si="27"/>
        <v>128183.28890666676</v>
      </c>
      <c r="AX13" s="57">
        <f t="shared" si="27"/>
        <v>128183.28890666676</v>
      </c>
      <c r="AY13" s="57">
        <f t="shared" si="27"/>
        <v>128183.28890666676</v>
      </c>
      <c r="AZ13" s="57">
        <f t="shared" si="27"/>
        <v>128183.28890666676</v>
      </c>
      <c r="BA13" s="57">
        <f t="shared" si="27"/>
        <v>128183.28890666676</v>
      </c>
      <c r="BB13" s="58">
        <f t="shared" si="27"/>
        <v>128183.28890666676</v>
      </c>
      <c r="BC13" s="60">
        <f>+SUM(AQ13:BB13)</f>
        <v>1538199.4668800009</v>
      </c>
      <c r="BD13" s="57">
        <f t="shared" ref="BD13:BO13" si="28">SUM(BD14:BD17)</f>
        <v>128183.28890666676</v>
      </c>
      <c r="BE13" s="57">
        <f t="shared" si="28"/>
        <v>128183.28890666676</v>
      </c>
      <c r="BF13" s="57">
        <f t="shared" si="28"/>
        <v>128183.28890666676</v>
      </c>
      <c r="BG13" s="57">
        <f t="shared" si="28"/>
        <v>128183.28890666676</v>
      </c>
      <c r="BH13" s="57">
        <f t="shared" si="28"/>
        <v>128183.28890666676</v>
      </c>
      <c r="BI13" s="57">
        <f t="shared" si="28"/>
        <v>128183.28890666676</v>
      </c>
      <c r="BJ13" s="57">
        <f t="shared" si="28"/>
        <v>128183.28890666676</v>
      </c>
      <c r="BK13" s="57">
        <f t="shared" si="28"/>
        <v>128183.28890666676</v>
      </c>
      <c r="BL13" s="57">
        <f t="shared" si="28"/>
        <v>128183.28890666676</v>
      </c>
      <c r="BM13" s="57">
        <f t="shared" si="28"/>
        <v>99796.33790666674</v>
      </c>
      <c r="BN13" s="57">
        <f t="shared" si="28"/>
        <v>45803.070906666704</v>
      </c>
      <c r="BO13" s="58">
        <f t="shared" si="28"/>
        <v>45803.070906666704</v>
      </c>
      <c r="BP13" s="59">
        <f t="shared" ref="BP13" si="29">+SUM(BD13:BO13)</f>
        <v>1345052.0798800013</v>
      </c>
      <c r="BQ13" s="57">
        <f t="shared" ref="BQ13:CB13" si="30">SUM(BQ14:BQ17)</f>
        <v>45803.070906666704</v>
      </c>
      <c r="BR13" s="57">
        <f t="shared" si="30"/>
        <v>45803.070906666704</v>
      </c>
      <c r="BS13" s="57">
        <f t="shared" si="30"/>
        <v>45803.070906666704</v>
      </c>
      <c r="BT13" s="57">
        <f t="shared" si="30"/>
        <v>45803.070906666704</v>
      </c>
      <c r="BU13" s="57">
        <f t="shared" si="30"/>
        <v>45803.070906666704</v>
      </c>
      <c r="BV13" s="57">
        <f t="shared" si="30"/>
        <v>45803.070906666704</v>
      </c>
      <c r="BW13" s="57">
        <f t="shared" si="30"/>
        <v>45803.070906666704</v>
      </c>
      <c r="BX13" s="57">
        <f t="shared" si="30"/>
        <v>0</v>
      </c>
      <c r="BY13" s="57">
        <f t="shared" si="30"/>
        <v>0</v>
      </c>
      <c r="BZ13" s="57">
        <f t="shared" si="30"/>
        <v>0</v>
      </c>
      <c r="CA13" s="57">
        <f t="shared" si="30"/>
        <v>0</v>
      </c>
      <c r="CB13" s="58">
        <f t="shared" si="30"/>
        <v>0</v>
      </c>
      <c r="CC13" s="59">
        <f>+SUM(BQ13:CB13)</f>
        <v>320621.49634666689</v>
      </c>
      <c r="CD13" s="43">
        <f t="shared" si="22"/>
        <v>0</v>
      </c>
      <c r="CE13" s="43">
        <f t="shared" si="23"/>
        <v>0</v>
      </c>
      <c r="CF13" s="191"/>
      <c r="CG13" s="191"/>
      <c r="CH13" s="191"/>
      <c r="CI13" s="191"/>
    </row>
    <row r="14" spans="1:87" ht="28.8" outlineLevel="2" x14ac:dyDescent="0.3">
      <c r="A14" s="274" t="s">
        <v>109</v>
      </c>
      <c r="B14" s="78">
        <v>43070</v>
      </c>
      <c r="C14" s="62">
        <v>43337</v>
      </c>
      <c r="D14" s="62" t="s">
        <v>89</v>
      </c>
      <c r="E14" s="80">
        <f>912+30*6</f>
        <v>1092</v>
      </c>
      <c r="F14" s="81">
        <f>+E14/30</f>
        <v>36.4</v>
      </c>
      <c r="G14" s="82">
        <f>+C14+E14</f>
        <v>44429</v>
      </c>
      <c r="H14" s="66">
        <f>+'[17]Cuadro de Costos (Perfil)'!F41</f>
        <v>1135478.04</v>
      </c>
      <c r="I14" s="67">
        <f>+'[17]Cuadro de Costos (Perfil)'!D41</f>
        <v>937650.12372315035</v>
      </c>
      <c r="J14" s="113">
        <f>+'[17]Cuadro de Costos (Perfil)'!E41</f>
        <v>197827.91627684966</v>
      </c>
      <c r="K14" s="69"/>
      <c r="L14" s="70">
        <f t="shared" si="20"/>
        <v>19303126.68</v>
      </c>
      <c r="M14" s="71">
        <f t="shared" ref="M14:N16" si="31">+I14*$H$39</f>
        <v>15940052.103293557</v>
      </c>
      <c r="N14" s="72">
        <f t="shared" si="31"/>
        <v>3363074.5767064444</v>
      </c>
      <c r="O14" s="73">
        <f>+H14-SUM(Q14:AB14)-SUM(AQ14:BB14)-SUM(BD14:BO14)-SUM(AD14:AO14)-SUM(BQ14:CB14)</f>
        <v>-8.149072527885437E-10</v>
      </c>
      <c r="P14" s="74">
        <f>+SUM(Q14:AB14)+SUM(AD14:AI14)</f>
        <v>369030.36300000024</v>
      </c>
      <c r="Q14" s="75"/>
      <c r="R14" s="75"/>
      <c r="S14" s="75"/>
      <c r="T14" s="75"/>
      <c r="U14" s="75"/>
      <c r="V14" s="75"/>
      <c r="W14" s="75"/>
      <c r="X14" s="85"/>
      <c r="Y14" s="75">
        <f>+'[17]Obra SAO'!$Q6</f>
        <v>113547.804</v>
      </c>
      <c r="Z14" s="75">
        <f>+'[17]Obra SAO'!$Q7</f>
        <v>28386.951000000023</v>
      </c>
      <c r="AA14" s="75">
        <f>+'[17]Obra SAO'!$Q8</f>
        <v>28386.951000000023</v>
      </c>
      <c r="AB14" s="75">
        <f>+'[17]Obra SAO'!$Q9</f>
        <v>28386.951000000023</v>
      </c>
      <c r="AC14" s="76">
        <f t="shared" si="25"/>
        <v>198708.65700000009</v>
      </c>
      <c r="AD14" s="75">
        <f>+'[17]Obra SAO'!$Q10</f>
        <v>28386.951000000023</v>
      </c>
      <c r="AE14" s="75">
        <f>+'[17]Obra SAO'!$Q11</f>
        <v>28386.951000000023</v>
      </c>
      <c r="AF14" s="75">
        <f>+'[17]Obra SAO'!$Q12</f>
        <v>28386.951000000023</v>
      </c>
      <c r="AG14" s="75">
        <f>+'[17]Obra SAO'!$Q13</f>
        <v>28386.951000000023</v>
      </c>
      <c r="AH14" s="75">
        <f>+'[17]Obra SAO'!$Q14</f>
        <v>28386.951000000023</v>
      </c>
      <c r="AI14" s="75">
        <f>+'[17]Obra SAO'!$Q15</f>
        <v>28386.951000000023</v>
      </c>
      <c r="AJ14" s="75">
        <f>+'[17]Obra SAO'!$Q16</f>
        <v>28386.951000000023</v>
      </c>
      <c r="AK14" s="75">
        <f>+'[17]Obra SAO'!$Q17</f>
        <v>28386.951000000023</v>
      </c>
      <c r="AL14" s="75">
        <f>+'[17]Obra SAO'!$Q18</f>
        <v>28386.951000000023</v>
      </c>
      <c r="AM14" s="75">
        <f>+'[17]Obra SAO'!$Q19</f>
        <v>28386.951000000023</v>
      </c>
      <c r="AN14" s="75">
        <f>+'[17]Obra SAO'!$Q20</f>
        <v>28386.951000000023</v>
      </c>
      <c r="AO14" s="75">
        <f>+'[17]Obra SAO'!$Q21</f>
        <v>28386.951000000023</v>
      </c>
      <c r="AP14" s="76">
        <f>+SUM(AD14:AO14)</f>
        <v>340643.41200000024</v>
      </c>
      <c r="AQ14" s="75">
        <f>+'[17]Obra SAO'!$Q22</f>
        <v>28386.951000000023</v>
      </c>
      <c r="AR14" s="75">
        <f>+'[17]Obra SAO'!$Q23</f>
        <v>28386.951000000023</v>
      </c>
      <c r="AS14" s="75">
        <f>+'[17]Obra SAO'!$Q24</f>
        <v>28386.951000000023</v>
      </c>
      <c r="AT14" s="75">
        <f>+'[17]Obra SAO'!$Q25</f>
        <v>28386.951000000023</v>
      </c>
      <c r="AU14" s="75">
        <f>+'[17]Obra SAO'!$Q26</f>
        <v>28386.951000000023</v>
      </c>
      <c r="AV14" s="75">
        <f>+'[17]Obra SAO'!$Q27</f>
        <v>28386.951000000023</v>
      </c>
      <c r="AW14" s="75">
        <f>+'[17]Obra SAO'!$Q28</f>
        <v>28386.951000000023</v>
      </c>
      <c r="AX14" s="75">
        <f>+'[17]Obra SAO'!$Q29</f>
        <v>28386.951000000023</v>
      </c>
      <c r="AY14" s="75">
        <f>+'[17]Obra SAO'!$Q30</f>
        <v>28386.951000000023</v>
      </c>
      <c r="AZ14" s="75">
        <f>+'[17]Obra SAO'!$Q31</f>
        <v>28386.951000000023</v>
      </c>
      <c r="BA14" s="75">
        <f>+'[17]Obra SAO'!$Q32</f>
        <v>28386.951000000023</v>
      </c>
      <c r="BB14" s="75">
        <f>+'[17]Obra SAO'!$Q33</f>
        <v>28386.951000000023</v>
      </c>
      <c r="BC14" s="77">
        <f>+SUM(AQ14:BB14)</f>
        <v>340643.41200000024</v>
      </c>
      <c r="BD14" s="75">
        <f>+'[17]Obra SAO'!$Q34</f>
        <v>28386.951000000023</v>
      </c>
      <c r="BE14" s="75">
        <f>+'[17]Obra SAO'!$Q35</f>
        <v>28386.951000000023</v>
      </c>
      <c r="BF14" s="75">
        <f>+'[17]Obra SAO'!$Q36</f>
        <v>28386.951000000023</v>
      </c>
      <c r="BG14" s="75">
        <f>+'[17]Obra SAO'!$Q37</f>
        <v>28386.951000000023</v>
      </c>
      <c r="BH14" s="75">
        <f>+'[17]Obra SAO'!$Q38</f>
        <v>28386.951000000023</v>
      </c>
      <c r="BI14" s="75">
        <f>+'[17]Obra SAO'!$Q39</f>
        <v>28386.951000000023</v>
      </c>
      <c r="BJ14" s="75">
        <f>+'[17]Obra SAO'!$Q40</f>
        <v>28386.951000000023</v>
      </c>
      <c r="BK14" s="75">
        <f>+'[17]Obra SAO'!$Q41</f>
        <v>28386.951000000023</v>
      </c>
      <c r="BL14" s="75">
        <f>+'[17]Obra SAO'!$Q42</f>
        <v>28386.951000000023</v>
      </c>
      <c r="BM14" s="75">
        <f>+'[17]Obra SAO'!$Q43</f>
        <v>0</v>
      </c>
      <c r="BN14" s="75">
        <f>+'[17]Obra SAO'!$Q44</f>
        <v>0</v>
      </c>
      <c r="BO14" s="75"/>
      <c r="BP14" s="76">
        <f>+SUM(BD14:BO14)</f>
        <v>255482.55900000024</v>
      </c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6">
        <f>+SUM(BQ14:CB14)</f>
        <v>0</v>
      </c>
      <c r="CD14" s="43">
        <f t="shared" si="22"/>
        <v>-1.1641532182693481E-10</v>
      </c>
      <c r="CE14" s="43">
        <f t="shared" si="23"/>
        <v>0</v>
      </c>
      <c r="CF14" s="191"/>
      <c r="CG14" s="191"/>
      <c r="CH14" s="191"/>
      <c r="CI14" s="191"/>
    </row>
    <row r="15" spans="1:87" outlineLevel="2" x14ac:dyDescent="0.3">
      <c r="A15" s="204" t="str">
        <f>+'[17]Cuadro de Costos (Perfil)'!C45</f>
        <v>Inspección: Proyecto de Obras de Defensa en la ciudad de Pergamino</v>
      </c>
      <c r="B15" s="78">
        <v>43091</v>
      </c>
      <c r="C15" s="79">
        <v>43330</v>
      </c>
      <c r="D15" s="79" t="s">
        <v>89</v>
      </c>
      <c r="E15" s="80">
        <f>912+30*6</f>
        <v>1092</v>
      </c>
      <c r="F15" s="81">
        <f>+E15/30</f>
        <v>36.4</v>
      </c>
      <c r="G15" s="82">
        <f>+C15+E15</f>
        <v>44422</v>
      </c>
      <c r="H15" s="66">
        <f>+'[17]Cuadro de Costos (Perfil)'!F45</f>
        <v>2159730.6799999997</v>
      </c>
      <c r="I15" s="67">
        <f>+'[17]Cuadro de Costos (Perfil)'!D45</f>
        <v>1949928.2710857142</v>
      </c>
      <c r="J15" s="113">
        <f>+'[17]Cuadro de Costos (Perfil)'!E45</f>
        <v>209802.40891428571</v>
      </c>
      <c r="K15" s="69"/>
      <c r="L15" s="70">
        <f t="shared" si="20"/>
        <v>36715421.559999995</v>
      </c>
      <c r="M15" s="71">
        <f t="shared" si="31"/>
        <v>33148780.608457141</v>
      </c>
      <c r="N15" s="72">
        <f t="shared" si="31"/>
        <v>3566640.9515428571</v>
      </c>
      <c r="O15" s="73">
        <f>+H15-SUM(Q15:AB15)-SUM(AQ15:BB15)-SUM(BD15:BO15)-SUM(AD15:AO15)-SUM(BQ15:CB15)</f>
        <v>-1.3969838619232178E-9</v>
      </c>
      <c r="P15" s="74">
        <f>+SUM(Q15:AB15)+SUM(AD15:AI15)</f>
        <v>647919.20400000038</v>
      </c>
      <c r="Q15" s="75"/>
      <c r="R15" s="75"/>
      <c r="S15" s="75"/>
      <c r="T15" s="75"/>
      <c r="U15" s="75"/>
      <c r="V15" s="75"/>
      <c r="W15" s="75"/>
      <c r="X15" s="75"/>
      <c r="Y15" s="205"/>
      <c r="Z15" s="75">
        <f>+'[17]Obra Pergamino'!$Q6</f>
        <v>215973.06799999997</v>
      </c>
      <c r="AA15" s="75">
        <f>+'[17]Obra Pergamino'!$Q7</f>
        <v>53993.267000000036</v>
      </c>
      <c r="AB15" s="75">
        <f>+'[17]Obra Pergamino'!$Q8</f>
        <v>53993.267000000036</v>
      </c>
      <c r="AC15" s="76">
        <f>+SUM(Q15:AB15)</f>
        <v>323959.60200000007</v>
      </c>
      <c r="AD15" s="75">
        <f>+'[17]Obra Pergamino'!$Q9</f>
        <v>53993.267000000036</v>
      </c>
      <c r="AE15" s="75">
        <f>+'[17]Obra Pergamino'!$Q10</f>
        <v>53993.267000000036</v>
      </c>
      <c r="AF15" s="75">
        <f>+'[17]Obra Pergamino'!$Q11</f>
        <v>53993.267000000036</v>
      </c>
      <c r="AG15" s="75">
        <f>+'[17]Obra Pergamino'!$Q12</f>
        <v>53993.267000000036</v>
      </c>
      <c r="AH15" s="75">
        <f>+'[17]Obra Pergamino'!$Q13</f>
        <v>53993.267000000036</v>
      </c>
      <c r="AI15" s="75">
        <f>+'[17]Obra Pergamino'!$Q14</f>
        <v>53993.267000000036</v>
      </c>
      <c r="AJ15" s="75">
        <f>+'[17]Obra Pergamino'!$Q15</f>
        <v>53993.267000000036</v>
      </c>
      <c r="AK15" s="75">
        <f>+'[17]Obra Pergamino'!$Q16</f>
        <v>53993.267000000036</v>
      </c>
      <c r="AL15" s="75">
        <f>+'[17]Obra Pergamino'!$Q17</f>
        <v>53993.267000000036</v>
      </c>
      <c r="AM15" s="75">
        <f>+'[17]Obra Pergamino'!$Q18</f>
        <v>53993.267000000036</v>
      </c>
      <c r="AN15" s="75">
        <f>+'[17]Obra Pergamino'!$Q19</f>
        <v>53993.267000000036</v>
      </c>
      <c r="AO15" s="75">
        <f>+'[17]Obra Pergamino'!$Q20</f>
        <v>53993.267000000036</v>
      </c>
      <c r="AP15" s="76">
        <f>+SUM(AD15:AO15)</f>
        <v>647919.20400000038</v>
      </c>
      <c r="AQ15" s="75">
        <f>+'[17]Obra Pergamino'!$Q21</f>
        <v>53993.267000000036</v>
      </c>
      <c r="AR15" s="75">
        <f>+'[17]Obra Pergamino'!$Q22</f>
        <v>53993.267000000036</v>
      </c>
      <c r="AS15" s="75">
        <f>+'[17]Obra Pergamino'!$Q23</f>
        <v>53993.267000000036</v>
      </c>
      <c r="AT15" s="75">
        <f>+'[17]Obra Pergamino'!$Q24</f>
        <v>53993.267000000036</v>
      </c>
      <c r="AU15" s="75">
        <f>+'[17]Obra Pergamino'!$Q25</f>
        <v>53993.267000000036</v>
      </c>
      <c r="AV15" s="75">
        <f>+'[17]Obra Pergamino'!$Q26</f>
        <v>53993.267000000036</v>
      </c>
      <c r="AW15" s="75">
        <f>+'[17]Obra Pergamino'!$Q27</f>
        <v>53993.267000000036</v>
      </c>
      <c r="AX15" s="75">
        <f>+'[17]Obra Pergamino'!$Q28</f>
        <v>53993.267000000036</v>
      </c>
      <c r="AY15" s="75">
        <f>+'[17]Obra Pergamino'!$Q29</f>
        <v>53993.267000000036</v>
      </c>
      <c r="AZ15" s="75">
        <f>+'[17]Obra Pergamino'!$Q30</f>
        <v>53993.267000000036</v>
      </c>
      <c r="BA15" s="75">
        <f>+'[17]Obra Pergamino'!$Q31</f>
        <v>53993.267000000036</v>
      </c>
      <c r="BB15" s="75">
        <f>+'[17]Obra Pergamino'!$Q32</f>
        <v>53993.267000000036</v>
      </c>
      <c r="BC15" s="77">
        <f>+SUM(AQ15:BB15)</f>
        <v>647919.20400000038</v>
      </c>
      <c r="BD15" s="75">
        <f>+'[17]Obra Pergamino'!$Q33</f>
        <v>53993.267000000036</v>
      </c>
      <c r="BE15" s="75">
        <f>+'[17]Obra Pergamino'!$Q34</f>
        <v>53993.267000000036</v>
      </c>
      <c r="BF15" s="75">
        <f>+'[17]Obra Pergamino'!$Q35</f>
        <v>53993.267000000036</v>
      </c>
      <c r="BG15" s="75">
        <f>+'[17]Obra Pergamino'!$Q36</f>
        <v>53993.267000000036</v>
      </c>
      <c r="BH15" s="75">
        <f>+'[17]Obra Pergamino'!$Q37</f>
        <v>53993.267000000036</v>
      </c>
      <c r="BI15" s="75">
        <f>+'[17]Obra Pergamino'!$Q38</f>
        <v>53993.267000000036</v>
      </c>
      <c r="BJ15" s="75">
        <f>+'[17]Obra Pergamino'!$Q39</f>
        <v>53993.267000000036</v>
      </c>
      <c r="BK15" s="75">
        <f>+'[17]Obra Pergamino'!$Q40</f>
        <v>53993.267000000036</v>
      </c>
      <c r="BL15" s="75">
        <f>+'[17]Obra Pergamino'!$Q41</f>
        <v>53993.267000000036</v>
      </c>
      <c r="BM15" s="75">
        <f>+'[17]Obra Pergamino'!$Q42</f>
        <v>53993.267000000036</v>
      </c>
      <c r="BN15" s="75">
        <f>+'[17]Obra Pergamino'!$Q43</f>
        <v>0</v>
      </c>
      <c r="BO15" s="75">
        <f>+'[17]Obra Pergamino'!$Q44</f>
        <v>0</v>
      </c>
      <c r="BP15" s="76">
        <f>+SUM(BD15:BO15)</f>
        <v>539932.67000000039</v>
      </c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6">
        <f t="shared" ref="CC15:CC22" si="32">+SUM(BQ15:CB15)</f>
        <v>0</v>
      </c>
      <c r="CD15" s="43">
        <f t="shared" si="22"/>
        <v>0</v>
      </c>
      <c r="CE15" s="43">
        <f t="shared" si="23"/>
        <v>0</v>
      </c>
      <c r="CF15" s="191"/>
      <c r="CG15" s="191"/>
      <c r="CH15" s="191"/>
      <c r="CI15" s="191"/>
    </row>
    <row r="16" spans="1:87" ht="28.8" outlineLevel="2" x14ac:dyDescent="0.3">
      <c r="A16" s="204" t="str">
        <f>+'[17]Cuadro de Costos (Perfil)'!C49</f>
        <v>Inspección Mejoramiento del Sistema “Canal Mercante – Jauretche”. Rectificación y Canalización del Canal Jauretche – Mercante. Tramo RP N 65 hasta la Laguna la Cautiva.</v>
      </c>
      <c r="B16" s="78">
        <v>43304</v>
      </c>
      <c r="C16" s="84">
        <v>43631</v>
      </c>
      <c r="D16" s="84" t="s">
        <v>90</v>
      </c>
      <c r="E16" s="80">
        <f>+E11+30*6</f>
        <v>1260</v>
      </c>
      <c r="F16" s="81">
        <f>+E16/30</f>
        <v>42</v>
      </c>
      <c r="G16" s="82">
        <f>+C16+E16</f>
        <v>44891</v>
      </c>
      <c r="H16" s="66">
        <f>+'[17]Cuadro de Costos (Perfil)'!F49</f>
        <v>1832122.8362666664</v>
      </c>
      <c r="I16" s="67">
        <f>+'[17]Cuadro de Costos (Perfil)'!D49</f>
        <v>1370462.7238001055</v>
      </c>
      <c r="J16" s="113">
        <f>+'[17]Cuadro de Costos (Perfil)'!E49</f>
        <v>461660.11246656097</v>
      </c>
      <c r="K16" s="69"/>
      <c r="L16" s="70">
        <f>+M16+N16</f>
        <v>31146088.216533329</v>
      </c>
      <c r="M16" s="71">
        <f t="shared" si="31"/>
        <v>23297866.304601792</v>
      </c>
      <c r="N16" s="72">
        <f t="shared" si="31"/>
        <v>7848221.9119315362</v>
      </c>
      <c r="O16" s="73">
        <f>+H16-SUM(Q16:AB16)-SUM(AQ16:BB16)-SUM(BD16:BO16)-SUM(AD16:AO16)-SUM(BQ16:CB16)</f>
        <v>-1.4551915228366852E-9</v>
      </c>
      <c r="P16" s="74">
        <f>+SUM(Q16:AB16)+SUM(AD16:AH16)</f>
        <v>0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>
        <f>+SUM(Q16:AB16)</f>
        <v>0</v>
      </c>
      <c r="AD16" s="75"/>
      <c r="AE16" s="75"/>
      <c r="AF16" s="75"/>
      <c r="AG16" s="75"/>
      <c r="AH16" s="75"/>
      <c r="AI16" s="85"/>
      <c r="AJ16" s="75">
        <f>+'[17]Obra Rio V'!$Q6</f>
        <v>183212.28362666664</v>
      </c>
      <c r="AK16" s="75">
        <f>+'[17]Obra Rio V'!$Q7</f>
        <v>45803.070906666704</v>
      </c>
      <c r="AL16" s="75">
        <f>+'[17]Obra Rio V'!$Q8</f>
        <v>45803.070906666704</v>
      </c>
      <c r="AM16" s="75">
        <f>+'[17]Obra Rio V'!$Q9</f>
        <v>45803.070906666704</v>
      </c>
      <c r="AN16" s="75">
        <f>+'[17]Obra Rio V'!$Q10</f>
        <v>45803.070906666704</v>
      </c>
      <c r="AO16" s="75">
        <f>+'[17]Obra Rio V'!$Q11</f>
        <v>45803.070906666704</v>
      </c>
      <c r="AP16" s="76">
        <f>+SUM(AD16:AO16)</f>
        <v>412227.63816000009</v>
      </c>
      <c r="AQ16" s="75">
        <f>+'[17]Obra Rio V'!$Q12</f>
        <v>45803.070906666704</v>
      </c>
      <c r="AR16" s="75">
        <f>+'[17]Obra Rio V'!$Q13</f>
        <v>45803.070906666704</v>
      </c>
      <c r="AS16" s="75">
        <f>+'[17]Obra Rio V'!$Q14</f>
        <v>45803.070906666704</v>
      </c>
      <c r="AT16" s="75">
        <f>+'[17]Obra Rio V'!$Q15</f>
        <v>45803.070906666704</v>
      </c>
      <c r="AU16" s="75">
        <f>+'[17]Obra Rio V'!$Q16</f>
        <v>45803.070906666704</v>
      </c>
      <c r="AV16" s="75">
        <f>+'[17]Obra Rio V'!$Q17</f>
        <v>45803.070906666704</v>
      </c>
      <c r="AW16" s="75">
        <f>+'[17]Obra Rio V'!$Q18</f>
        <v>45803.070906666704</v>
      </c>
      <c r="AX16" s="75">
        <f>+'[17]Obra Rio V'!$Q19</f>
        <v>45803.070906666704</v>
      </c>
      <c r="AY16" s="75">
        <f>+'[17]Obra Rio V'!$Q20</f>
        <v>45803.070906666704</v>
      </c>
      <c r="AZ16" s="75">
        <f>+'[17]Obra Rio V'!$Q21</f>
        <v>45803.070906666704</v>
      </c>
      <c r="BA16" s="75">
        <f>+'[17]Obra Rio V'!$Q22</f>
        <v>45803.070906666704</v>
      </c>
      <c r="BB16" s="75">
        <f>+'[17]Obra Rio V'!$Q23</f>
        <v>45803.070906666704</v>
      </c>
      <c r="BC16" s="77">
        <f>+SUM(AQ16:BB16)</f>
        <v>549636.85088000039</v>
      </c>
      <c r="BD16" s="75">
        <f>+'[17]Obra Rio V'!$Q24</f>
        <v>45803.070906666704</v>
      </c>
      <c r="BE16" s="75">
        <f>+'[17]Obra Rio V'!$Q25</f>
        <v>45803.070906666704</v>
      </c>
      <c r="BF16" s="75">
        <f>+'[17]Obra Rio V'!$Q26</f>
        <v>45803.070906666704</v>
      </c>
      <c r="BG16" s="75">
        <f>+'[17]Obra Rio V'!$Q27</f>
        <v>45803.070906666704</v>
      </c>
      <c r="BH16" s="75">
        <f>+'[17]Obra Rio V'!$Q28</f>
        <v>45803.070906666704</v>
      </c>
      <c r="BI16" s="75">
        <f>+'[17]Obra Rio V'!$Q29</f>
        <v>45803.070906666704</v>
      </c>
      <c r="BJ16" s="75">
        <f>+'[17]Obra Rio V'!$Q30</f>
        <v>45803.070906666704</v>
      </c>
      <c r="BK16" s="75">
        <f>+'[17]Obra Rio V'!$Q31</f>
        <v>45803.070906666704</v>
      </c>
      <c r="BL16" s="75">
        <f>+'[17]Obra Rio V'!$Q32</f>
        <v>45803.070906666704</v>
      </c>
      <c r="BM16" s="75">
        <f>+'[17]Obra Rio V'!$Q33</f>
        <v>45803.070906666704</v>
      </c>
      <c r="BN16" s="75">
        <f>+'[17]Obra Rio V'!$Q34</f>
        <v>45803.070906666704</v>
      </c>
      <c r="BO16" s="75">
        <f>+'[17]Obra Rio V'!$Q35</f>
        <v>45803.070906666704</v>
      </c>
      <c r="BP16" s="76">
        <f>+SUM(BD16:BO16)</f>
        <v>549636.85088000039</v>
      </c>
      <c r="BQ16" s="75">
        <f>+'[17]Obra Rio V'!$Q36</f>
        <v>45803.070906666704</v>
      </c>
      <c r="BR16" s="75">
        <f>+'[17]Obra Rio V'!$Q37</f>
        <v>45803.070906666704</v>
      </c>
      <c r="BS16" s="75">
        <f>+'[17]Obra Rio V'!$Q38</f>
        <v>45803.070906666704</v>
      </c>
      <c r="BT16" s="75">
        <f>+'[17]Obra Rio V'!$Q39</f>
        <v>45803.070906666704</v>
      </c>
      <c r="BU16" s="75">
        <f>+'[17]Obra Rio V'!$Q40</f>
        <v>45803.070906666704</v>
      </c>
      <c r="BV16" s="75">
        <f>+'[17]Obra Rio V'!$Q41</f>
        <v>45803.070906666704</v>
      </c>
      <c r="BW16" s="75">
        <f>+'[17]Obra Rio V'!$Q42</f>
        <v>45803.070906666704</v>
      </c>
      <c r="BX16" s="75">
        <f>+'[17]Obra Rio V'!$Q43</f>
        <v>0</v>
      </c>
      <c r="BY16" s="75"/>
      <c r="BZ16" s="75"/>
      <c r="CA16" s="75"/>
      <c r="CB16" s="75"/>
      <c r="CC16" s="76">
        <f>+SUM(BQ16:CB16)</f>
        <v>320621.49634666689</v>
      </c>
      <c r="CD16" s="43">
        <f t="shared" si="22"/>
        <v>0</v>
      </c>
      <c r="CE16" s="43">
        <f t="shared" si="23"/>
        <v>0</v>
      </c>
      <c r="CF16" s="191"/>
      <c r="CG16" s="191"/>
      <c r="CH16" s="191"/>
      <c r="CI16" s="191"/>
    </row>
    <row r="17" spans="1:84" s="4" customFormat="1" outlineLevel="2" x14ac:dyDescent="0.3">
      <c r="A17" s="86"/>
      <c r="B17" s="87"/>
      <c r="C17" s="88"/>
      <c r="D17" s="88"/>
      <c r="E17" s="89"/>
      <c r="F17" s="90"/>
      <c r="G17" s="91"/>
      <c r="H17" s="92"/>
      <c r="I17" s="67"/>
      <c r="J17" s="68"/>
      <c r="K17" s="93"/>
      <c r="L17" s="70"/>
      <c r="M17" s="71"/>
      <c r="N17" s="72"/>
      <c r="O17" s="73">
        <f>+H17-SUM(Q17:AB17)-SUM(AQ17:BB17)-SUM(BD17:BO17)-SUM(AD17:AO17)-SUM(BQ17:CB17)</f>
        <v>0</v>
      </c>
      <c r="P17" s="74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94"/>
      <c r="AD17" s="75"/>
      <c r="AE17" s="75"/>
      <c r="AF17" s="75"/>
      <c r="AG17" s="75"/>
      <c r="AH17" s="75"/>
      <c r="AI17" s="192"/>
      <c r="AJ17" s="192"/>
      <c r="AK17" s="75"/>
      <c r="AL17" s="75"/>
      <c r="AM17" s="75"/>
      <c r="AN17" s="75"/>
      <c r="AO17" s="75"/>
      <c r="AP17" s="94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4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4"/>
      <c r="CD17" s="43"/>
      <c r="CE17" s="43"/>
      <c r="CF17" s="192"/>
    </row>
    <row r="18" spans="1:84" ht="28.8" outlineLevel="1" x14ac:dyDescent="0.3">
      <c r="A18" s="97" t="s">
        <v>92</v>
      </c>
      <c r="B18" s="98"/>
      <c r="C18" s="99"/>
      <c r="D18" s="100"/>
      <c r="E18" s="100"/>
      <c r="F18" s="101"/>
      <c r="G18" s="102"/>
      <c r="H18" s="103">
        <f>+SUM(H19:H21)</f>
        <v>41689379.537066668</v>
      </c>
      <c r="I18" s="104">
        <f>SUM(I19:I21)</f>
        <v>34290930.916166782</v>
      </c>
      <c r="J18" s="105">
        <f>SUM(J19:J22)</f>
        <v>7398448.6208998952</v>
      </c>
      <c r="K18" s="51"/>
      <c r="L18" s="106">
        <f>+M18+N18</f>
        <v>784539452.13013351</v>
      </c>
      <c r="M18" s="107">
        <f>SUM(M19:M22)</f>
        <v>658765825.5748353</v>
      </c>
      <c r="N18" s="108">
        <f>SUM(N19:N22)</f>
        <v>125773626.55529821</v>
      </c>
      <c r="O18" s="109"/>
      <c r="P18" s="110" t="e">
        <f t="shared" ref="P18" si="33">SUM(P19:P22)</f>
        <v>#REF!</v>
      </c>
      <c r="Q18" s="111">
        <f t="shared" ref="Q18:AA18" si="34">SUM(Q19:Q21)</f>
        <v>0</v>
      </c>
      <c r="R18" s="111">
        <f t="shared" si="34"/>
        <v>0</v>
      </c>
      <c r="S18" s="111">
        <f t="shared" si="34"/>
        <v>0</v>
      </c>
      <c r="T18" s="111">
        <f t="shared" si="34"/>
        <v>0</v>
      </c>
      <c r="U18" s="111">
        <f t="shared" si="34"/>
        <v>0</v>
      </c>
      <c r="V18" s="111">
        <f t="shared" si="34"/>
        <v>0</v>
      </c>
      <c r="W18" s="111">
        <f t="shared" si="34"/>
        <v>0</v>
      </c>
      <c r="X18" s="111">
        <f t="shared" si="34"/>
        <v>0</v>
      </c>
      <c r="Y18" s="111">
        <f t="shared" si="34"/>
        <v>136153.28056000001</v>
      </c>
      <c r="Z18" s="111">
        <f t="shared" si="34"/>
        <v>217143.74304</v>
      </c>
      <c r="AA18" s="111">
        <f t="shared" si="34"/>
        <v>78673.719840000005</v>
      </c>
      <c r="AB18" s="112">
        <f>SUM(AB19:AB21)</f>
        <v>92520.722160000005</v>
      </c>
      <c r="AC18" s="59">
        <f t="shared" ref="AC18" si="35">+SUM(Q18:AB18)</f>
        <v>524491.4656</v>
      </c>
      <c r="AD18" s="111">
        <f t="shared" ref="AD18:AN18" si="36">SUM(AD19:AD21)</f>
        <v>104898.29312000002</v>
      </c>
      <c r="AE18" s="111">
        <f t="shared" si="36"/>
        <v>131122.8664</v>
      </c>
      <c r="AF18" s="111">
        <f t="shared" si="36"/>
        <v>131122.8664</v>
      </c>
      <c r="AG18" s="111">
        <f t="shared" si="36"/>
        <v>157347.43968000001</v>
      </c>
      <c r="AH18" s="111">
        <f t="shared" si="36"/>
        <v>157347.43968000001</v>
      </c>
      <c r="AI18" s="111">
        <f t="shared" si="36"/>
        <v>183572.01296000002</v>
      </c>
      <c r="AJ18" s="111">
        <f t="shared" si="36"/>
        <v>338220.07553066668</v>
      </c>
      <c r="AK18" s="111">
        <f t="shared" si="36"/>
        <v>333515.03629653336</v>
      </c>
      <c r="AL18" s="111">
        <f t="shared" si="36"/>
        <v>333515.03629653336</v>
      </c>
      <c r="AM18" s="111">
        <f t="shared" si="36"/>
        <v>333515.03629653336</v>
      </c>
      <c r="AN18" s="111">
        <f t="shared" si="36"/>
        <v>333515.03629653336</v>
      </c>
      <c r="AO18" s="112">
        <f>SUM(AO19:AO21)</f>
        <v>333515.03629653336</v>
      </c>
      <c r="AP18" s="59">
        <f t="shared" ref="AP18" si="37">+SUM(AD18:AO18)</f>
        <v>2871206.1752533335</v>
      </c>
      <c r="AQ18" s="57">
        <f t="shared" ref="AQ18:BA18" si="38">SUM(AQ19:AQ21)</f>
        <v>348979.84255360003</v>
      </c>
      <c r="AR18" s="57">
        <f t="shared" si="38"/>
        <v>348979.84255360003</v>
      </c>
      <c r="AS18" s="57">
        <f t="shared" si="38"/>
        <v>364444.64881066669</v>
      </c>
      <c r="AT18" s="57">
        <f t="shared" si="38"/>
        <v>395374.26132480009</v>
      </c>
      <c r="AU18" s="57">
        <f t="shared" si="38"/>
        <v>395374.26132480009</v>
      </c>
      <c r="AV18" s="57">
        <f t="shared" si="38"/>
        <v>410839.06758186669</v>
      </c>
      <c r="AW18" s="57">
        <f t="shared" si="38"/>
        <v>426303.87383893342</v>
      </c>
      <c r="AX18" s="57">
        <f t="shared" si="38"/>
        <v>426303.87383893342</v>
      </c>
      <c r="AY18" s="57">
        <f t="shared" si="38"/>
        <v>452528.44711893331</v>
      </c>
      <c r="AZ18" s="57">
        <f t="shared" si="38"/>
        <v>452528.44711893331</v>
      </c>
      <c r="BA18" s="57">
        <f t="shared" si="38"/>
        <v>452528.44711893331</v>
      </c>
      <c r="BB18" s="58">
        <f>SUM(BB19:BB21)</f>
        <v>467993.25337599998</v>
      </c>
      <c r="BC18" s="59">
        <f t="shared" ref="BC18" si="39">+SUM(AQ18:BB18)</f>
        <v>4942178.2665599994</v>
      </c>
      <c r="BD18" s="57">
        <f>SUM(BD19:BD21)</f>
        <v>625340.69305599993</v>
      </c>
      <c r="BE18" s="57">
        <f t="shared" ref="BE18:BN18" si="40">SUM(BE19:BE21)</f>
        <v>750408.83166719996</v>
      </c>
      <c r="BF18" s="57">
        <f t="shared" si="40"/>
        <v>958855.72935253335</v>
      </c>
      <c r="BG18" s="57">
        <f t="shared" si="40"/>
        <v>1042234.4884266667</v>
      </c>
      <c r="BH18" s="57">
        <f t="shared" si="40"/>
        <v>1042234.4884266667</v>
      </c>
      <c r="BI18" s="57">
        <f t="shared" si="40"/>
        <v>1083923.8679637334</v>
      </c>
      <c r="BJ18" s="57">
        <f t="shared" si="40"/>
        <v>1083923.8679637334</v>
      </c>
      <c r="BK18" s="57">
        <f t="shared" si="40"/>
        <v>1125613.2475008001</v>
      </c>
      <c r="BL18" s="57">
        <f t="shared" si="40"/>
        <v>1125613.2475008001</v>
      </c>
      <c r="BM18" s="57">
        <f t="shared" si="40"/>
        <v>1167302.6270378667</v>
      </c>
      <c r="BN18" s="57">
        <f t="shared" si="40"/>
        <v>1250681.3861119999</v>
      </c>
      <c r="BO18" s="58">
        <f>SUM(BO19:BO21)</f>
        <v>1250681.3861119999</v>
      </c>
      <c r="BP18" s="59">
        <f t="shared" ref="BP18" si="41">+SUM(BD18:BO18)</f>
        <v>12506813.86112</v>
      </c>
      <c r="BQ18" s="57">
        <f t="shared" ref="BQ18:CA18" si="42">SUM(BQ19:BQ21)</f>
        <v>1250681.3861119999</v>
      </c>
      <c r="BR18" s="57">
        <f t="shared" si="42"/>
        <v>1250681.3861119999</v>
      </c>
      <c r="BS18" s="57">
        <f t="shared" si="42"/>
        <v>1459128.2837973335</v>
      </c>
      <c r="BT18" s="57">
        <f t="shared" si="42"/>
        <v>1459128.2837973335</v>
      </c>
      <c r="BU18" s="57">
        <f t="shared" si="42"/>
        <v>1459128.2837973335</v>
      </c>
      <c r="BV18" s="57">
        <f t="shared" si="42"/>
        <v>1667575.1814826666</v>
      </c>
      <c r="BW18" s="57">
        <f t="shared" si="42"/>
        <v>1667575.1814826666</v>
      </c>
      <c r="BX18" s="57">
        <f t="shared" si="42"/>
        <v>1876022.0791679998</v>
      </c>
      <c r="BY18" s="57">
        <f t="shared" si="42"/>
        <v>1876022.0791679998</v>
      </c>
      <c r="BZ18" s="57">
        <f t="shared" si="42"/>
        <v>2084468.9768533334</v>
      </c>
      <c r="CA18" s="57">
        <f t="shared" si="42"/>
        <v>2084468.9768533334</v>
      </c>
      <c r="CB18" s="58">
        <f>SUM(CB19:CB21)</f>
        <v>2709809.6699093338</v>
      </c>
      <c r="CC18" s="59">
        <f t="shared" ref="CC18" si="43">+SUM(BQ18:CB18)</f>
        <v>20844689.768533334</v>
      </c>
      <c r="CD18" s="43">
        <f t="shared" ref="CD18:CD21" si="44">+SUM(BQ18:CB18)+SUM(BD18:BO18)+SUM(AQ18:BB18)+SUM(AD18:AO18)+SUM(Q18:AB18)-AC18-AP18-BC18-BP18-CC18</f>
        <v>0</v>
      </c>
      <c r="CE18" s="43">
        <f t="shared" ref="CE18:CE21" si="45">+SUM(BQ18:CB18)+SUM(BD18:BO18)+SUM(AQ18:BB18)+SUM(AD18:AO18)+SUM(Q18:AB18)-H18</f>
        <v>0</v>
      </c>
      <c r="CF18" s="191"/>
    </row>
    <row r="19" spans="1:84" outlineLevel="2" x14ac:dyDescent="0.3">
      <c r="A19" s="204" t="str">
        <f>+'[17]Cuadro de Costos (Perfil)'!C42</f>
        <v>Reafectación de Activos, Imprevistos, Redeterminaciones en  San Antonio de Areco</v>
      </c>
      <c r="B19" s="78"/>
      <c r="C19" s="114">
        <v>43983</v>
      </c>
      <c r="D19" s="114" t="s">
        <v>93</v>
      </c>
      <c r="E19" s="80">
        <f>+F19*30</f>
        <v>900</v>
      </c>
      <c r="F19" s="64">
        <v>30</v>
      </c>
      <c r="G19" s="82">
        <v>44896</v>
      </c>
      <c r="H19" s="66">
        <f>+'[17]Cuadro de Costos (Perfil)'!F42</f>
        <v>12377570.960000001</v>
      </c>
      <c r="I19" s="67">
        <f>+'[17]Cuadro de Costos (Perfil)'!D42</f>
        <v>10221096.78319809</v>
      </c>
      <c r="J19" s="113">
        <f>+'[17]Cuadro de Costos (Perfil)'!E42</f>
        <v>2156474.1768019088</v>
      </c>
      <c r="K19" s="69"/>
      <c r="L19" s="70">
        <f t="shared" ref="L19:L20" si="46">+M19+N19</f>
        <v>210418706.31999999</v>
      </c>
      <c r="M19" s="71">
        <f t="shared" ref="M19:N21" si="47">+I19*$H$39</f>
        <v>173758645.31436753</v>
      </c>
      <c r="N19" s="72">
        <f t="shared" si="47"/>
        <v>36660061.005632445</v>
      </c>
      <c r="O19" s="73">
        <f>+H19-SUM(Q19:AB19)-SUM(AQ19:BB19)-SUM(BD19:BO19)-SUM(AD19:AO19)-SUM(BQ19:CB19)</f>
        <v>0</v>
      </c>
      <c r="P19" s="74">
        <f>+SUM(Q19:AB19)+SUM(AD19:AI19)</f>
        <v>656011.26088000007</v>
      </c>
      <c r="Q19" s="75">
        <f>+'[17]Sin ASIGNAR'!$G7</f>
        <v>0</v>
      </c>
      <c r="R19" s="75">
        <f>+'[17]Sin ASIGNAR'!$G8</f>
        <v>0</v>
      </c>
      <c r="S19" s="75">
        <f>+'[17]Sin ASIGNAR'!$G9</f>
        <v>0</v>
      </c>
      <c r="T19" s="75">
        <f>+'[17]Sin ASIGNAR'!$G10</f>
        <v>0</v>
      </c>
      <c r="U19" s="75">
        <f>+'[17]Sin ASIGNAR'!$G11</f>
        <v>0</v>
      </c>
      <c r="V19" s="75">
        <f>+'[17]Sin ASIGNAR'!$G12</f>
        <v>0</v>
      </c>
      <c r="W19" s="75">
        <f>+'[17]Sin ASIGNAR'!$G13</f>
        <v>0</v>
      </c>
      <c r="X19" s="75">
        <f>+'[17]Sin ASIGNAR'!$G14</f>
        <v>0</v>
      </c>
      <c r="Y19" s="75">
        <f>+'[17]Sin ASIGNAR'!$G15</f>
        <v>136153.28056000001</v>
      </c>
      <c r="Z19" s="75">
        <f>+'[17]Sin ASIGNAR'!$G16</f>
        <v>37132.712880000006</v>
      </c>
      <c r="AA19" s="75">
        <f>+'[17]Sin ASIGNAR'!$G17</f>
        <v>37132.712880000006</v>
      </c>
      <c r="AB19" s="75">
        <f>+'[17]Sin ASIGNAR'!$G18</f>
        <v>37132.712880000006</v>
      </c>
      <c r="AC19" s="76">
        <f t="shared" ref="AC19:AC24" si="48">+SUM(Q19:AB19)</f>
        <v>247551.41920000003</v>
      </c>
      <c r="AD19" s="75">
        <f>+'[17]Sin ASIGNAR'!$G19</f>
        <v>49510.283840000004</v>
      </c>
      <c r="AE19" s="75">
        <f>+'[17]Sin ASIGNAR'!$G20</f>
        <v>61887.854800000008</v>
      </c>
      <c r="AF19" s="75">
        <f>+'[17]Sin ASIGNAR'!$G21</f>
        <v>61887.854800000008</v>
      </c>
      <c r="AG19" s="75">
        <f>+'[17]Sin ASIGNAR'!$G22</f>
        <v>74265.425760000013</v>
      </c>
      <c r="AH19" s="75">
        <f>+'[17]Sin ASIGNAR'!$G23</f>
        <v>74265.425760000013</v>
      </c>
      <c r="AI19" s="75">
        <f>+'[17]Sin ASIGNAR'!$G24</f>
        <v>86642.99672000001</v>
      </c>
      <c r="AJ19" s="75">
        <f>+'[17]Sin ASIGNAR'!$G25</f>
        <v>86642.99672000001</v>
      </c>
      <c r="AK19" s="75">
        <f>+'[17]Sin ASIGNAR'!$G26</f>
        <v>99020.567680000007</v>
      </c>
      <c r="AL19" s="75">
        <f>+'[17]Sin ASIGNAR'!$G27</f>
        <v>99020.567680000007</v>
      </c>
      <c r="AM19" s="75">
        <f>+'[17]Sin ASIGNAR'!$G28</f>
        <v>99020.567680000007</v>
      </c>
      <c r="AN19" s="75">
        <f>+'[17]Sin ASIGNAR'!$G29</f>
        <v>99020.567680000007</v>
      </c>
      <c r="AO19" s="75">
        <f>+'[17]Sin ASIGNAR'!$G30</f>
        <v>99020.567680000007</v>
      </c>
      <c r="AP19" s="76">
        <f>+SUM(AD19:AO19)</f>
        <v>990205.6767999999</v>
      </c>
      <c r="AQ19" s="75">
        <f>+'[17]Sin ASIGNAR'!$G31</f>
        <v>99020.567680000007</v>
      </c>
      <c r="AR19" s="75">
        <f>+'[17]Sin ASIGNAR'!$G32</f>
        <v>99020.567680000007</v>
      </c>
      <c r="AS19" s="75">
        <f>+'[17]Sin ASIGNAR'!$G33</f>
        <v>99020.567680000007</v>
      </c>
      <c r="AT19" s="75">
        <f>+'[17]Sin ASIGNAR'!$G34</f>
        <v>99020.567680000007</v>
      </c>
      <c r="AU19" s="75">
        <f>+'[17]Sin ASIGNAR'!$G35</f>
        <v>99020.567680000007</v>
      </c>
      <c r="AV19" s="75">
        <f>+'[17]Sin ASIGNAR'!$G36</f>
        <v>99020.567680000007</v>
      </c>
      <c r="AW19" s="75">
        <f>+'[17]Sin ASIGNAR'!$G37</f>
        <v>99020.567680000007</v>
      </c>
      <c r="AX19" s="75">
        <f>+'[17]Sin ASIGNAR'!$G38</f>
        <v>99020.567680000007</v>
      </c>
      <c r="AY19" s="75">
        <f>+'[17]Sin ASIGNAR'!$G39</f>
        <v>111398.13864</v>
      </c>
      <c r="AZ19" s="75">
        <f>+'[17]Sin ASIGNAR'!$G40</f>
        <v>111398.13864</v>
      </c>
      <c r="BA19" s="75">
        <f>+'[17]Sin ASIGNAR'!$G41</f>
        <v>111398.13864</v>
      </c>
      <c r="BB19" s="75">
        <f>+'[17]Sin ASIGNAR'!$G42</f>
        <v>111398.13864</v>
      </c>
      <c r="BC19" s="76">
        <f>+SUM(AQ19:BB19)</f>
        <v>1237757.0959999999</v>
      </c>
      <c r="BD19" s="75">
        <f>+'[17]Sin ASIGNAR'!$G43</f>
        <v>185663.5644</v>
      </c>
      <c r="BE19" s="75">
        <f>+'[17]Sin ASIGNAR'!$G44</f>
        <v>222796.27728000001</v>
      </c>
      <c r="BF19" s="75">
        <f>+'[17]Sin ASIGNAR'!$G45</f>
        <v>284684.13208000001</v>
      </c>
      <c r="BG19" s="75">
        <f>+'[17]Sin ASIGNAR'!$G46</f>
        <v>309439.27400000003</v>
      </c>
      <c r="BH19" s="75">
        <f>+'[17]Sin ASIGNAR'!$G47</f>
        <v>309439.27400000003</v>
      </c>
      <c r="BI19" s="75">
        <f>+'[17]Sin ASIGNAR'!$G48</f>
        <v>321816.84496000002</v>
      </c>
      <c r="BJ19" s="75">
        <f>+'[17]Sin ASIGNAR'!$G49</f>
        <v>321816.84496000002</v>
      </c>
      <c r="BK19" s="75">
        <f>+'[17]Sin ASIGNAR'!$G50</f>
        <v>334194.41592</v>
      </c>
      <c r="BL19" s="75">
        <f>+'[17]Sin ASIGNAR'!$G51</f>
        <v>334194.41592</v>
      </c>
      <c r="BM19" s="75">
        <f>+'[17]Sin ASIGNAR'!$G52</f>
        <v>346571.98688000004</v>
      </c>
      <c r="BN19" s="75">
        <f>+'[17]Sin ASIGNAR'!$G53</f>
        <v>371327.12880000001</v>
      </c>
      <c r="BO19" s="75">
        <f>+'[17]Sin ASIGNAR'!$G54</f>
        <v>371327.12880000001</v>
      </c>
      <c r="BP19" s="76">
        <f>+SUM(BD19:BO19)</f>
        <v>3713271.2880000002</v>
      </c>
      <c r="BQ19" s="75">
        <f>+'[17]Sin ASIGNAR'!$G55</f>
        <v>371327.12880000001</v>
      </c>
      <c r="BR19" s="75">
        <f>+'[17]Sin ASIGNAR'!$G56</f>
        <v>371327.12880000001</v>
      </c>
      <c r="BS19" s="75">
        <f>+'[17]Sin ASIGNAR'!$G57</f>
        <v>433214.98360000009</v>
      </c>
      <c r="BT19" s="75">
        <f>+'[17]Sin ASIGNAR'!$G58</f>
        <v>433214.98360000009</v>
      </c>
      <c r="BU19" s="75">
        <f>+'[17]Sin ASIGNAR'!$G59</f>
        <v>433214.98360000009</v>
      </c>
      <c r="BV19" s="75">
        <f>+'[17]Sin ASIGNAR'!$G60</f>
        <v>495102.83840000007</v>
      </c>
      <c r="BW19" s="75">
        <f>+'[17]Sin ASIGNAR'!$G61</f>
        <v>495102.83840000007</v>
      </c>
      <c r="BX19" s="75">
        <f>+'[17]Sin ASIGNAR'!$G62</f>
        <v>556990.69319999998</v>
      </c>
      <c r="BY19" s="75">
        <f>+'[17]Sin ASIGNAR'!$G63</f>
        <v>556990.69319999998</v>
      </c>
      <c r="BZ19" s="75">
        <f>+'[17]Sin ASIGNAR'!$G64</f>
        <v>618878.54800000007</v>
      </c>
      <c r="CA19" s="75">
        <f>+'[17]Sin ASIGNAR'!$G65</f>
        <v>618878.54800000007</v>
      </c>
      <c r="CB19" s="75">
        <f>+'[17]Sin ASIGNAR'!$G66</f>
        <v>804542.1124000001</v>
      </c>
      <c r="CC19" s="76">
        <f>+SUM(BQ19:CB19)</f>
        <v>6188785.4800000014</v>
      </c>
      <c r="CD19" s="43">
        <f t="shared" si="44"/>
        <v>0</v>
      </c>
      <c r="CE19" s="43">
        <f t="shared" si="45"/>
        <v>0</v>
      </c>
      <c r="CF19" s="75"/>
    </row>
    <row r="20" spans="1:84" outlineLevel="2" x14ac:dyDescent="0.3">
      <c r="A20" s="204" t="str">
        <f>+'[17]Cuadro de Costos (Perfil)'!C46</f>
        <v>Reafectación de Activos, Imprevistos, Redeterminaciones en Pergamino</v>
      </c>
      <c r="B20" s="78"/>
      <c r="C20" s="115">
        <v>43983</v>
      </c>
      <c r="D20" s="115" t="s">
        <v>93</v>
      </c>
      <c r="E20" s="80">
        <f>+F20*30</f>
        <v>900</v>
      </c>
      <c r="F20" s="81">
        <v>30</v>
      </c>
      <c r="G20" s="82">
        <v>44896</v>
      </c>
      <c r="H20" s="66">
        <f>+'[17]Cuadro de Costos (Perfil)'!F46</f>
        <v>13847002.32</v>
      </c>
      <c r="I20" s="67">
        <f>+'[17]Cuadro de Costos (Perfil)'!D46</f>
        <v>12501864.951771433</v>
      </c>
      <c r="J20" s="113">
        <f>+'[17]Cuadro de Costos (Perfil)'!E46</f>
        <v>1345137.3682285715</v>
      </c>
      <c r="K20" s="69"/>
      <c r="L20" s="70">
        <f t="shared" si="46"/>
        <v>235399039.44000006</v>
      </c>
      <c r="M20" s="71">
        <f t="shared" si="47"/>
        <v>212531704.18011436</v>
      </c>
      <c r="N20" s="72">
        <f t="shared" si="47"/>
        <v>22867335.259885713</v>
      </c>
      <c r="O20" s="73">
        <f>+H20-SUM(S20:AB20)-SUM(AR20:BB20)-SUM(BE20:BO20)-SUM(AE20:AO20)-SUM(BR20:CB20)</f>
        <v>789279.13223999925</v>
      </c>
      <c r="P20" s="74">
        <f>+SUM(S20:AB20)+SUM(AE20:AJ20)</f>
        <v>775432.12991999998</v>
      </c>
      <c r="Q20" s="75">
        <f>+'[17]Sin ASIGNAR'!$N7</f>
        <v>0</v>
      </c>
      <c r="R20" s="75">
        <f>+'[17]Sin ASIGNAR'!$N8</f>
        <v>0</v>
      </c>
      <c r="S20" s="75">
        <f>+'[17]Sin ASIGNAR'!$N9</f>
        <v>0</v>
      </c>
      <c r="T20" s="75">
        <f>+'[17]Sin ASIGNAR'!$N10</f>
        <v>0</v>
      </c>
      <c r="U20" s="75">
        <f>+'[17]Sin ASIGNAR'!$N11</f>
        <v>0</v>
      </c>
      <c r="V20" s="75">
        <f>+'[17]Sin ASIGNAR'!$N12</f>
        <v>0</v>
      </c>
      <c r="W20" s="75">
        <f>+'[17]Sin ASIGNAR'!$N13</f>
        <v>0</v>
      </c>
      <c r="X20" s="75">
        <f>+'[17]Sin ASIGNAR'!$N14</f>
        <v>0</v>
      </c>
      <c r="Y20" s="75">
        <f>+'[17]Sin ASIGNAR'!$N15</f>
        <v>0</v>
      </c>
      <c r="Z20" s="75">
        <f>+'[17]Sin ASIGNAR'!$N16</f>
        <v>180011.03015999999</v>
      </c>
      <c r="AA20" s="75">
        <f>+'[17]Sin ASIGNAR'!$N17</f>
        <v>41541.006959999999</v>
      </c>
      <c r="AB20" s="75">
        <f>+'[17]Sin ASIGNAR'!$N18</f>
        <v>55388.009280000006</v>
      </c>
      <c r="AC20" s="76">
        <f t="shared" si="48"/>
        <v>276940.04639999999</v>
      </c>
      <c r="AD20" s="75">
        <f>+'[17]Sin ASIGNAR'!$N19</f>
        <v>55388.009280000006</v>
      </c>
      <c r="AE20" s="75">
        <f>+'[17]Sin ASIGNAR'!$N20</f>
        <v>69235.011599999998</v>
      </c>
      <c r="AF20" s="75">
        <f>+'[17]Sin ASIGNAR'!$N21</f>
        <v>69235.011599999998</v>
      </c>
      <c r="AG20" s="75">
        <f>+'[17]Sin ASIGNAR'!$N22</f>
        <v>83082.013919999998</v>
      </c>
      <c r="AH20" s="75">
        <f>+'[17]Sin ASIGNAR'!$N23</f>
        <v>83082.013919999998</v>
      </c>
      <c r="AI20" s="75">
        <f>+'[17]Sin ASIGNAR'!$N24</f>
        <v>96929.016239999997</v>
      </c>
      <c r="AJ20" s="75">
        <f>+'[17]Sin ASIGNAR'!$N25</f>
        <v>96929.016239999997</v>
      </c>
      <c r="AK20" s="75">
        <f>+'[17]Sin ASIGNAR'!$N26</f>
        <v>110776.01856000001</v>
      </c>
      <c r="AL20" s="75">
        <f>+'[17]Sin ASIGNAR'!$N27</f>
        <v>110776.01856000001</v>
      </c>
      <c r="AM20" s="75">
        <f>+'[17]Sin ASIGNAR'!$N28</f>
        <v>110776.01856000001</v>
      </c>
      <c r="AN20" s="75">
        <f>+'[17]Sin ASIGNAR'!$N29</f>
        <v>110776.01856000001</v>
      </c>
      <c r="AO20" s="75">
        <f>+'[17]Sin ASIGNAR'!$N30</f>
        <v>110776.01856000001</v>
      </c>
      <c r="AP20" s="76">
        <f>+SUM(AD20:AO20)</f>
        <v>1107760.1856</v>
      </c>
      <c r="AQ20" s="75">
        <f>+'[17]Sin ASIGNAR'!$N31</f>
        <v>110776.01856000001</v>
      </c>
      <c r="AR20" s="75">
        <f>+'[17]Sin ASIGNAR'!$N32</f>
        <v>110776.01856000001</v>
      </c>
      <c r="AS20" s="75">
        <f>+'[17]Sin ASIGNAR'!$N33</f>
        <v>110776.01856000001</v>
      </c>
      <c r="AT20" s="75">
        <f>+'[17]Sin ASIGNAR'!$N34</f>
        <v>110776.01856000001</v>
      </c>
      <c r="AU20" s="75">
        <f>+'[17]Sin ASIGNAR'!$N35</f>
        <v>110776.01856000001</v>
      </c>
      <c r="AV20" s="75">
        <f>+'[17]Sin ASIGNAR'!$N36</f>
        <v>110776.01856000001</v>
      </c>
      <c r="AW20" s="75">
        <f>+'[17]Sin ASIGNAR'!$N37</f>
        <v>110776.01856000001</v>
      </c>
      <c r="AX20" s="75">
        <f>+'[17]Sin ASIGNAR'!$N38</f>
        <v>110776.01856000001</v>
      </c>
      <c r="AY20" s="75">
        <f>+'[17]Sin ASIGNAR'!$N39</f>
        <v>124623.02088</v>
      </c>
      <c r="AZ20" s="75">
        <f>+'[17]Sin ASIGNAR'!$N40</f>
        <v>124623.02088</v>
      </c>
      <c r="BA20" s="75">
        <f>+'[17]Sin ASIGNAR'!$N41</f>
        <v>124623.02088</v>
      </c>
      <c r="BB20" s="75">
        <f>+'[17]Sin ASIGNAR'!$N42</f>
        <v>124623.02088</v>
      </c>
      <c r="BC20" s="76">
        <f>+SUM(AQ20:BB20)</f>
        <v>1384700.2320000001</v>
      </c>
      <c r="BD20" s="75">
        <f>+'[17]Sin ASIGNAR'!$N43</f>
        <v>207705.03479999999</v>
      </c>
      <c r="BE20" s="75">
        <f>+'[17]Sin ASIGNAR'!$N44</f>
        <v>249246.04175999999</v>
      </c>
      <c r="BF20" s="75">
        <f>+'[17]Sin ASIGNAR'!$N45</f>
        <v>318481.05336000002</v>
      </c>
      <c r="BG20" s="75">
        <f>+'[17]Sin ASIGNAR'!$N46</f>
        <v>346175.05800000002</v>
      </c>
      <c r="BH20" s="75">
        <f>+'[17]Sin ASIGNAR'!$N47</f>
        <v>346175.05800000002</v>
      </c>
      <c r="BI20" s="75">
        <f>+'[17]Sin ASIGNAR'!$N48</f>
        <v>360022.06031999999</v>
      </c>
      <c r="BJ20" s="75">
        <f>+'[17]Sin ASIGNAR'!$N49</f>
        <v>360022.06031999999</v>
      </c>
      <c r="BK20" s="75">
        <f>+'[17]Sin ASIGNAR'!$N50</f>
        <v>373869.06264000002</v>
      </c>
      <c r="BL20" s="75">
        <f>+'[17]Sin ASIGNAR'!$N51</f>
        <v>373869.06264000002</v>
      </c>
      <c r="BM20" s="75">
        <f>+'[17]Sin ASIGNAR'!$N52</f>
        <v>387716.06495999999</v>
      </c>
      <c r="BN20" s="75">
        <f>+'[17]Sin ASIGNAR'!$N53</f>
        <v>415410.06959999999</v>
      </c>
      <c r="BO20" s="75">
        <f>+'[17]Sin ASIGNAR'!$N54</f>
        <v>415410.06959999999</v>
      </c>
      <c r="BP20" s="76">
        <f>+SUM(BD20:BO20)</f>
        <v>4154100.6960000005</v>
      </c>
      <c r="BQ20" s="75">
        <f>+'[17]Sin ASIGNAR'!$N55</f>
        <v>415410.06959999999</v>
      </c>
      <c r="BR20" s="75">
        <f>+'[17]Sin ASIGNAR'!$N56</f>
        <v>415410.06959999999</v>
      </c>
      <c r="BS20" s="75">
        <f>+'[17]Sin ASIGNAR'!$N57</f>
        <v>484645.08120000007</v>
      </c>
      <c r="BT20" s="75">
        <f>+'[17]Sin ASIGNAR'!$N58</f>
        <v>484645.08120000007</v>
      </c>
      <c r="BU20" s="75">
        <f>+'[17]Sin ASIGNAR'!$N59</f>
        <v>484645.08120000007</v>
      </c>
      <c r="BV20" s="75">
        <f>+'[17]Sin ASIGNAR'!$N60</f>
        <v>553880.09279999998</v>
      </c>
      <c r="BW20" s="75">
        <f>+'[17]Sin ASIGNAR'!$N61</f>
        <v>553880.09279999998</v>
      </c>
      <c r="BX20" s="75">
        <f>+'[17]Sin ASIGNAR'!$N62</f>
        <v>623115.10439999995</v>
      </c>
      <c r="BY20" s="75">
        <f>+'[17]Sin ASIGNAR'!$N63</f>
        <v>623115.10439999995</v>
      </c>
      <c r="BZ20" s="75">
        <f>+'[17]Sin ASIGNAR'!$N64</f>
        <v>692350.11600000004</v>
      </c>
      <c r="CA20" s="75">
        <f>+'[17]Sin ASIGNAR'!$N65</f>
        <v>692350.11600000004</v>
      </c>
      <c r="CB20" s="75">
        <f>+'[17]Sin ASIGNAR'!$N66</f>
        <v>900055.15080000006</v>
      </c>
      <c r="CC20" s="76">
        <f>+SUM(BQ20:CB20)</f>
        <v>6923501.1600000011</v>
      </c>
      <c r="CD20" s="43">
        <f t="shared" si="44"/>
        <v>0</v>
      </c>
      <c r="CE20" s="43">
        <f t="shared" si="45"/>
        <v>0</v>
      </c>
      <c r="CF20" s="191"/>
    </row>
    <row r="21" spans="1:84" ht="29.4" outlineLevel="2" thickBot="1" x14ac:dyDescent="0.35">
      <c r="A21" s="204" t="str">
        <f>+'[17]Cuadro de Costos (Perfil)'!C50</f>
        <v xml:space="preserve">Reafectación de Activos, Imprevistos, Redeterminaciones para el Noroeste de la Provincia de Buenos Aires </v>
      </c>
      <c r="B21" s="78"/>
      <c r="C21" s="116">
        <v>43983</v>
      </c>
      <c r="D21" s="116" t="s">
        <v>93</v>
      </c>
      <c r="E21" s="80">
        <f>+F21*30</f>
        <v>900</v>
      </c>
      <c r="F21" s="117">
        <v>30</v>
      </c>
      <c r="G21" s="82">
        <v>44896</v>
      </c>
      <c r="H21" s="66">
        <f>+'[17]Cuadro de Costos (Perfil)'!F50</f>
        <v>15464806.257066667</v>
      </c>
      <c r="I21" s="206">
        <f>+'[17]Cuadro de Costos (Perfil)'!D50</f>
        <v>11567969.181197258</v>
      </c>
      <c r="J21" s="113">
        <f>+'[17]Cuadro de Costos (Perfil)'!E50</f>
        <v>3896837.0758694145</v>
      </c>
      <c r="K21" s="69"/>
      <c r="L21" s="70">
        <f>+M21+N21</f>
        <v>262901706.37013343</v>
      </c>
      <c r="M21" s="71">
        <f t="shared" si="47"/>
        <v>196655476.08035338</v>
      </c>
      <c r="N21" s="72">
        <f t="shared" si="47"/>
        <v>66246230.289780043</v>
      </c>
      <c r="O21" s="73">
        <f>+H21-SUM(R21:AB21)-SUM(AR21:BB21)-SUM(BE21:BO21)-SUM(AE21:AO21)-SUM(BR21:CB21)</f>
        <v>835099.53788159881</v>
      </c>
      <c r="P21" s="74">
        <f>+SUM(R21:AB21)+SUM(AE21:AI21)</f>
        <v>0</v>
      </c>
      <c r="Q21" s="75">
        <f>+'[17]Sin ASIGNAR'!$U7</f>
        <v>0</v>
      </c>
      <c r="R21" s="75">
        <f>+'[17]Sin ASIGNAR'!$U8</f>
        <v>0</v>
      </c>
      <c r="S21" s="75">
        <f>+'[17]Sin ASIGNAR'!$U9</f>
        <v>0</v>
      </c>
      <c r="T21" s="75">
        <f>+'[17]Sin ASIGNAR'!$U10</f>
        <v>0</v>
      </c>
      <c r="U21" s="75">
        <f>+'[17]Sin ASIGNAR'!$U11</f>
        <v>0</v>
      </c>
      <c r="V21" s="75">
        <f>+'[17]Sin ASIGNAR'!$U12</f>
        <v>0</v>
      </c>
      <c r="W21" s="75">
        <f>+'[17]Sin ASIGNAR'!$U13</f>
        <v>0</v>
      </c>
      <c r="X21" s="75">
        <f>+'[17]Sin ASIGNAR'!$U14</f>
        <v>0</v>
      </c>
      <c r="Y21" s="75">
        <f>+'[17]Sin ASIGNAR'!$U15</f>
        <v>0</v>
      </c>
      <c r="Z21" s="75">
        <f>+'[17]Sin ASIGNAR'!$U16</f>
        <v>0</v>
      </c>
      <c r="AA21" s="75">
        <f>+'[17]Sin ASIGNAR'!$U17</f>
        <v>0</v>
      </c>
      <c r="AB21" s="75">
        <f>+'[17]Sin ASIGNAR'!$U18</f>
        <v>0</v>
      </c>
      <c r="AC21" s="76">
        <f t="shared" si="48"/>
        <v>0</v>
      </c>
      <c r="AD21" s="75">
        <f>+'[17]Sin ASIGNAR'!$U19</f>
        <v>0</v>
      </c>
      <c r="AE21" s="75">
        <f>+'[17]Sin ASIGNAR'!$U20</f>
        <v>0</v>
      </c>
      <c r="AF21" s="75">
        <f>+'[17]Sin ASIGNAR'!$U21</f>
        <v>0</v>
      </c>
      <c r="AG21" s="75">
        <f>+'[17]Sin ASIGNAR'!$U22</f>
        <v>0</v>
      </c>
      <c r="AH21" s="75">
        <f>+'[17]Sin ASIGNAR'!$U23</f>
        <v>0</v>
      </c>
      <c r="AI21" s="75">
        <f>+'[17]Sin ASIGNAR'!$U24</f>
        <v>0</v>
      </c>
      <c r="AJ21" s="75">
        <f>+'[17]Sin ASIGNAR'!$U25</f>
        <v>154648.06257066666</v>
      </c>
      <c r="AK21" s="75">
        <f>+'[17]Sin ASIGNAR'!$U26</f>
        <v>123718.45005653334</v>
      </c>
      <c r="AL21" s="75">
        <f>+'[17]Sin ASIGNAR'!$U27</f>
        <v>123718.45005653334</v>
      </c>
      <c r="AM21" s="75">
        <f>+'[17]Sin ASIGNAR'!$U28</f>
        <v>123718.45005653334</v>
      </c>
      <c r="AN21" s="75">
        <f>+'[17]Sin ASIGNAR'!$U29</f>
        <v>123718.45005653334</v>
      </c>
      <c r="AO21" s="75">
        <f>+'[17]Sin ASIGNAR'!$U30</f>
        <v>123718.45005653334</v>
      </c>
      <c r="AP21" s="76">
        <f>+SUM(AD21:AO21)</f>
        <v>773240.31285333331</v>
      </c>
      <c r="AQ21" s="75">
        <f>+'[17]Sin ASIGNAR'!$U31</f>
        <v>139183.2563136</v>
      </c>
      <c r="AR21" s="75">
        <f>+'[17]Sin ASIGNAR'!$U32</f>
        <v>139183.2563136</v>
      </c>
      <c r="AS21" s="75">
        <f>+'[17]Sin ASIGNAR'!$U33</f>
        <v>154648.06257066666</v>
      </c>
      <c r="AT21" s="75">
        <f>+'[17]Sin ASIGNAR'!$U34</f>
        <v>185577.67508480002</v>
      </c>
      <c r="AU21" s="75">
        <f>+'[17]Sin ASIGNAR'!$U35</f>
        <v>185577.67508480002</v>
      </c>
      <c r="AV21" s="75">
        <f>+'[17]Sin ASIGNAR'!$U36</f>
        <v>201042.48134186666</v>
      </c>
      <c r="AW21" s="75">
        <f>+'[17]Sin ASIGNAR'!$U37</f>
        <v>216507.28759893336</v>
      </c>
      <c r="AX21" s="75">
        <f>+'[17]Sin ASIGNAR'!$U38</f>
        <v>216507.28759893336</v>
      </c>
      <c r="AY21" s="75">
        <f>+'[17]Sin ASIGNAR'!$U39</f>
        <v>216507.28759893336</v>
      </c>
      <c r="AZ21" s="75">
        <f>+'[17]Sin ASIGNAR'!$U40</f>
        <v>216507.28759893336</v>
      </c>
      <c r="BA21" s="75">
        <f>+'[17]Sin ASIGNAR'!$U41</f>
        <v>216507.28759893336</v>
      </c>
      <c r="BB21" s="75">
        <f>+'[17]Sin ASIGNAR'!$U42</f>
        <v>231972.09385599999</v>
      </c>
      <c r="BC21" s="76">
        <f>+SUM(AQ21:BB21)</f>
        <v>2319720.9385600002</v>
      </c>
      <c r="BD21" s="75">
        <f>+'[17]Sin ASIGNAR'!$U43</f>
        <v>231972.09385599999</v>
      </c>
      <c r="BE21" s="75">
        <f>+'[17]Sin ASIGNAR'!$U44</f>
        <v>278366.51262719999</v>
      </c>
      <c r="BF21" s="75">
        <f>+'[17]Sin ASIGNAR'!$U45</f>
        <v>355690.54391253332</v>
      </c>
      <c r="BG21" s="75">
        <f>+'[17]Sin ASIGNAR'!$U46</f>
        <v>386620.15642666671</v>
      </c>
      <c r="BH21" s="75">
        <f>+'[17]Sin ASIGNAR'!$U47</f>
        <v>386620.15642666671</v>
      </c>
      <c r="BI21" s="75">
        <f>+'[17]Sin ASIGNAR'!$U48</f>
        <v>402084.96268373332</v>
      </c>
      <c r="BJ21" s="75">
        <f>+'[17]Sin ASIGNAR'!$U49</f>
        <v>402084.96268373332</v>
      </c>
      <c r="BK21" s="75">
        <f>+'[17]Sin ASIGNAR'!$U50</f>
        <v>417549.76894079999</v>
      </c>
      <c r="BL21" s="75">
        <f>+'[17]Sin ASIGNAR'!$U51</f>
        <v>417549.76894079999</v>
      </c>
      <c r="BM21" s="75">
        <f>+'[17]Sin ASIGNAR'!$U52</f>
        <v>433014.57519786671</v>
      </c>
      <c r="BN21" s="75">
        <f>+'[17]Sin ASIGNAR'!$U53</f>
        <v>463944.18771199998</v>
      </c>
      <c r="BO21" s="75">
        <f>+'[17]Sin ASIGNAR'!$U54</f>
        <v>463944.18771199998</v>
      </c>
      <c r="BP21" s="76">
        <f>+SUM(BD21:BO21)</f>
        <v>4639441.8771199994</v>
      </c>
      <c r="BQ21" s="75">
        <f>+'[17]Sin ASIGNAR'!$U55</f>
        <v>463944.18771199998</v>
      </c>
      <c r="BR21" s="75">
        <f>+'[17]Sin ASIGNAR'!$U56</f>
        <v>463944.18771199998</v>
      </c>
      <c r="BS21" s="75">
        <f>+'[17]Sin ASIGNAR'!$U57</f>
        <v>541268.21899733343</v>
      </c>
      <c r="BT21" s="75">
        <f>+'[17]Sin ASIGNAR'!$U58</f>
        <v>541268.21899733343</v>
      </c>
      <c r="BU21" s="75">
        <f>+'[17]Sin ASIGNAR'!$U59</f>
        <v>541268.21899733343</v>
      </c>
      <c r="BV21" s="75">
        <f>+'[17]Sin ASIGNAR'!$U60</f>
        <v>618592.25028266665</v>
      </c>
      <c r="BW21" s="75">
        <f>+'[17]Sin ASIGNAR'!$U61</f>
        <v>618592.25028266665</v>
      </c>
      <c r="BX21" s="75">
        <f>+'[17]Sin ASIGNAR'!$U62</f>
        <v>695916.28156799998</v>
      </c>
      <c r="BY21" s="75">
        <f>+'[17]Sin ASIGNAR'!$U63</f>
        <v>695916.28156799998</v>
      </c>
      <c r="BZ21" s="75">
        <f>+'[17]Sin ASIGNAR'!$U64</f>
        <v>773240.31285333342</v>
      </c>
      <c r="CA21" s="75">
        <f>+'[17]Sin ASIGNAR'!$U65</f>
        <v>773240.31285333342</v>
      </c>
      <c r="CB21" s="75">
        <f>+'[17]Sin ASIGNAR'!$U66</f>
        <v>1005212.4067093334</v>
      </c>
      <c r="CC21" s="76">
        <f>+SUM(BQ21:CB21)</f>
        <v>7732403.1285333335</v>
      </c>
      <c r="CD21" s="43">
        <f t="shared" si="44"/>
        <v>0</v>
      </c>
      <c r="CE21" s="43">
        <f t="shared" si="45"/>
        <v>0</v>
      </c>
      <c r="CF21" s="191"/>
    </row>
    <row r="22" spans="1:84" ht="15" thickBot="1" x14ac:dyDescent="0.35">
      <c r="A22" s="25" t="s">
        <v>94</v>
      </c>
      <c r="B22" s="26"/>
      <c r="C22" s="118"/>
      <c r="D22" s="119"/>
      <c r="E22" s="119"/>
      <c r="F22" s="120"/>
      <c r="G22" s="29"/>
      <c r="H22" s="121">
        <f>+H23+H27</f>
        <v>4000000</v>
      </c>
      <c r="I22" s="122">
        <f>+I23+I27</f>
        <v>4000000</v>
      </c>
      <c r="J22" s="123">
        <f>+J23+J27</f>
        <v>0</v>
      </c>
      <c r="K22" s="124">
        <v>0</v>
      </c>
      <c r="L22" s="125">
        <f>+SUM(L24:L29)</f>
        <v>75820000</v>
      </c>
      <c r="M22" s="126">
        <f>+SUM(M24:M29)</f>
        <v>75820000</v>
      </c>
      <c r="N22" s="127">
        <f t="shared" ref="N22" si="49">+N24+N25</f>
        <v>0</v>
      </c>
      <c r="O22" s="128"/>
      <c r="P22" s="129" t="e">
        <f>+SUM(P24:P29)</f>
        <v>#REF!</v>
      </c>
      <c r="Q22" s="130">
        <f>+Q23+Q27</f>
        <v>50000</v>
      </c>
      <c r="R22" s="130">
        <f t="shared" ref="R22:AB22" si="50">+R23+R27</f>
        <v>0</v>
      </c>
      <c r="S22" s="130">
        <f t="shared" si="50"/>
        <v>0</v>
      </c>
      <c r="T22" s="130">
        <f t="shared" si="50"/>
        <v>0</v>
      </c>
      <c r="U22" s="130">
        <f t="shared" si="50"/>
        <v>0</v>
      </c>
      <c r="V22" s="130">
        <f t="shared" si="50"/>
        <v>0</v>
      </c>
      <c r="W22" s="130">
        <f t="shared" si="50"/>
        <v>0</v>
      </c>
      <c r="X22" s="130">
        <f t="shared" si="50"/>
        <v>0</v>
      </c>
      <c r="Y22" s="130">
        <f t="shared" si="50"/>
        <v>0</v>
      </c>
      <c r="Z22" s="130">
        <f t="shared" si="50"/>
        <v>0</v>
      </c>
      <c r="AA22" s="130">
        <f t="shared" si="50"/>
        <v>0</v>
      </c>
      <c r="AB22" s="130">
        <f t="shared" si="50"/>
        <v>0</v>
      </c>
      <c r="AC22" s="41">
        <f t="shared" si="48"/>
        <v>50000</v>
      </c>
      <c r="AD22" s="130">
        <f t="shared" ref="AD22:AO22" si="51">+AD23+AD27</f>
        <v>21666.666666666668</v>
      </c>
      <c r="AE22" s="130">
        <f t="shared" si="51"/>
        <v>21666.666666666668</v>
      </c>
      <c r="AF22" s="130">
        <f t="shared" si="51"/>
        <v>21666.666666666668</v>
      </c>
      <c r="AG22" s="130">
        <f t="shared" si="51"/>
        <v>21666.666666666668</v>
      </c>
      <c r="AH22" s="130">
        <f t="shared" si="51"/>
        <v>21666.666666666668</v>
      </c>
      <c r="AI22" s="130">
        <f t="shared" si="51"/>
        <v>21666.666666666668</v>
      </c>
      <c r="AJ22" s="130">
        <f t="shared" si="51"/>
        <v>21666.666666666668</v>
      </c>
      <c r="AK22" s="130">
        <f t="shared" si="51"/>
        <v>81250</v>
      </c>
      <c r="AL22" s="130">
        <f t="shared" si="51"/>
        <v>81250</v>
      </c>
      <c r="AM22" s="130">
        <f t="shared" si="51"/>
        <v>81250</v>
      </c>
      <c r="AN22" s="130">
        <f t="shared" si="51"/>
        <v>81250</v>
      </c>
      <c r="AO22" s="130">
        <f t="shared" si="51"/>
        <v>114583.33333333334</v>
      </c>
      <c r="AP22" s="41">
        <f>+SUM(AD22:AO22)</f>
        <v>591250</v>
      </c>
      <c r="AQ22" s="130">
        <f t="shared" ref="AQ22:BB22" si="52">+AQ23+AQ27</f>
        <v>92916.666666666672</v>
      </c>
      <c r="AR22" s="130">
        <f t="shared" si="52"/>
        <v>92916.666666666672</v>
      </c>
      <c r="AS22" s="130">
        <f t="shared" si="52"/>
        <v>92916.666666666672</v>
      </c>
      <c r="AT22" s="130">
        <f t="shared" si="52"/>
        <v>74166.666666666672</v>
      </c>
      <c r="AU22" s="130">
        <f t="shared" si="52"/>
        <v>74166.666666666672</v>
      </c>
      <c r="AV22" s="130">
        <f t="shared" si="52"/>
        <v>40833.333333333336</v>
      </c>
      <c r="AW22" s="130">
        <f t="shared" si="52"/>
        <v>40833.333333333336</v>
      </c>
      <c r="AX22" s="130">
        <f t="shared" si="52"/>
        <v>40833.333333333336</v>
      </c>
      <c r="AY22" s="130">
        <f t="shared" si="52"/>
        <v>40833.333333333336</v>
      </c>
      <c r="AZ22" s="130">
        <f t="shared" si="52"/>
        <v>40833.333333333336</v>
      </c>
      <c r="BA22" s="130">
        <f t="shared" si="52"/>
        <v>40833.333333333336</v>
      </c>
      <c r="BB22" s="130">
        <f t="shared" si="52"/>
        <v>40833.333333333336</v>
      </c>
      <c r="BC22" s="40">
        <f t="shared" ref="BC22:BC37" si="53">+SUM(AQ22:BB22)</f>
        <v>712916.66666666686</v>
      </c>
      <c r="BD22" s="130">
        <f t="shared" ref="BD22:BO22" si="54">+BD23+BD27</f>
        <v>143333.33333333334</v>
      </c>
      <c r="BE22" s="130">
        <f t="shared" si="54"/>
        <v>143333.33333333334</v>
      </c>
      <c r="BF22" s="130">
        <f t="shared" si="54"/>
        <v>143333.33333333334</v>
      </c>
      <c r="BG22" s="130">
        <f t="shared" si="54"/>
        <v>143333.33333333334</v>
      </c>
      <c r="BH22" s="130">
        <f t="shared" si="54"/>
        <v>143333.33333333334</v>
      </c>
      <c r="BI22" s="130">
        <f t="shared" si="54"/>
        <v>143333.33333333334</v>
      </c>
      <c r="BJ22" s="130">
        <f t="shared" si="54"/>
        <v>143333.33333333334</v>
      </c>
      <c r="BK22" s="130">
        <f t="shared" si="54"/>
        <v>102500</v>
      </c>
      <c r="BL22" s="130">
        <f t="shared" si="54"/>
        <v>102500</v>
      </c>
      <c r="BM22" s="130">
        <f t="shared" si="54"/>
        <v>102500</v>
      </c>
      <c r="BN22" s="130">
        <f t="shared" si="54"/>
        <v>102500</v>
      </c>
      <c r="BO22" s="130">
        <f t="shared" si="54"/>
        <v>102500</v>
      </c>
      <c r="BP22" s="41">
        <f t="shared" ref="BP22" si="55">+SUM(BD22:BO22)</f>
        <v>1515833.3333333335</v>
      </c>
      <c r="BQ22" s="130">
        <f>+BQ23+BQ27</f>
        <v>94166.666666666672</v>
      </c>
      <c r="BR22" s="130">
        <f t="shared" ref="BR22:CB22" si="56">+BR23+BR27</f>
        <v>94166.666666666672</v>
      </c>
      <c r="BS22" s="130">
        <f t="shared" si="56"/>
        <v>94166.666666666672</v>
      </c>
      <c r="BT22" s="130">
        <f t="shared" si="56"/>
        <v>94166.666666666672</v>
      </c>
      <c r="BU22" s="130">
        <f t="shared" si="56"/>
        <v>94166.666666666672</v>
      </c>
      <c r="BV22" s="130">
        <f t="shared" si="56"/>
        <v>94166.666666666672</v>
      </c>
      <c r="BW22" s="130">
        <f t="shared" si="56"/>
        <v>94166.666666666672</v>
      </c>
      <c r="BX22" s="130">
        <f t="shared" si="56"/>
        <v>94166.666666666672</v>
      </c>
      <c r="BY22" s="130">
        <f t="shared" si="56"/>
        <v>94166.666666666672</v>
      </c>
      <c r="BZ22" s="130">
        <f t="shared" si="56"/>
        <v>94166.666666666672</v>
      </c>
      <c r="CA22" s="130">
        <f t="shared" si="56"/>
        <v>94166.666666666672</v>
      </c>
      <c r="CB22" s="130">
        <f t="shared" si="56"/>
        <v>94166.666666666672</v>
      </c>
      <c r="CC22" s="42">
        <f t="shared" si="32"/>
        <v>1129999.9999999998</v>
      </c>
      <c r="CD22" s="43">
        <f t="shared" ref="CD22" si="57">+SUM(BQ22:CB22)+SUM(BD22:BO22)+SUM(AQ22:BB22)+SUM(AD22:AO22)+SUM(Q22:AB22)-AC22-AP22-BC22-BP22-CC22</f>
        <v>0</v>
      </c>
      <c r="CE22" s="43">
        <f>+SUM(BQ22:CB22)+SUM(BD22:BO22)+SUM(AQ22:BB22)+SUM(AD22:AO22)+SUM(Q22:AB22)-H22</f>
        <v>0</v>
      </c>
      <c r="CF22" s="191"/>
    </row>
    <row r="23" spans="1:84" outlineLevel="1" x14ac:dyDescent="0.3">
      <c r="A23" s="44" t="str">
        <f>+'[17]Cuadro de Costos (Perfil)'!C52</f>
        <v>Fortalecimiento de la gestion de los recursos hídricos</v>
      </c>
      <c r="B23" s="45"/>
      <c r="C23" s="46"/>
      <c r="D23" s="46"/>
      <c r="E23" s="46"/>
      <c r="F23" s="46"/>
      <c r="G23" s="47"/>
      <c r="H23" s="103">
        <f>+SUM(H24:H26)</f>
        <v>3040000</v>
      </c>
      <c r="I23" s="104">
        <f>SUM(I24:I26)</f>
        <v>3040000</v>
      </c>
      <c r="J23" s="105">
        <f>SUM(J24:J26)</f>
        <v>0</v>
      </c>
      <c r="K23" s="51"/>
      <c r="L23" s="52"/>
      <c r="M23" s="53"/>
      <c r="N23" s="54"/>
      <c r="O23" s="55"/>
      <c r="P23" s="56"/>
      <c r="Q23" s="57">
        <f>+SUM(Q24:Q26)</f>
        <v>0</v>
      </c>
      <c r="R23" s="57">
        <f t="shared" ref="R23:AB23" si="58">+SUM(R24:R26)</f>
        <v>0</v>
      </c>
      <c r="S23" s="57">
        <f t="shared" si="58"/>
        <v>0</v>
      </c>
      <c r="T23" s="57">
        <f t="shared" si="58"/>
        <v>0</v>
      </c>
      <c r="U23" s="57">
        <f t="shared" si="58"/>
        <v>0</v>
      </c>
      <c r="V23" s="57">
        <f t="shared" si="58"/>
        <v>0</v>
      </c>
      <c r="W23" s="57">
        <f t="shared" si="58"/>
        <v>0</v>
      </c>
      <c r="X23" s="57">
        <f t="shared" si="58"/>
        <v>0</v>
      </c>
      <c r="Y23" s="57">
        <f t="shared" si="58"/>
        <v>0</v>
      </c>
      <c r="Z23" s="57">
        <f t="shared" si="58"/>
        <v>0</v>
      </c>
      <c r="AA23" s="57">
        <f t="shared" si="58"/>
        <v>0</v>
      </c>
      <c r="AB23" s="57">
        <f t="shared" si="58"/>
        <v>0</v>
      </c>
      <c r="AC23" s="131">
        <f t="shared" si="48"/>
        <v>0</v>
      </c>
      <c r="AD23" s="57">
        <f t="shared" ref="AD23:AO23" si="59">+SUM(AD24:AD26)</f>
        <v>0</v>
      </c>
      <c r="AE23" s="57">
        <f t="shared" si="59"/>
        <v>0</v>
      </c>
      <c r="AF23" s="57">
        <f t="shared" si="59"/>
        <v>0</v>
      </c>
      <c r="AG23" s="57">
        <f t="shared" si="59"/>
        <v>0</v>
      </c>
      <c r="AH23" s="57">
        <f t="shared" si="59"/>
        <v>0</v>
      </c>
      <c r="AI23" s="57">
        <f t="shared" si="59"/>
        <v>0</v>
      </c>
      <c r="AJ23" s="57">
        <f t="shared" si="59"/>
        <v>0</v>
      </c>
      <c r="AK23" s="57">
        <f t="shared" si="59"/>
        <v>40833.333333333336</v>
      </c>
      <c r="AL23" s="57">
        <f t="shared" si="59"/>
        <v>40833.333333333336</v>
      </c>
      <c r="AM23" s="57">
        <f t="shared" si="59"/>
        <v>40833.333333333336</v>
      </c>
      <c r="AN23" s="57">
        <f t="shared" si="59"/>
        <v>40833.333333333336</v>
      </c>
      <c r="AO23" s="57">
        <f t="shared" si="59"/>
        <v>40833.333333333336</v>
      </c>
      <c r="AP23" s="131">
        <f t="shared" ref="AP23:AP32" si="60">+SUM(AD23:AO23)</f>
        <v>204166.66666666669</v>
      </c>
      <c r="AQ23" s="57">
        <f t="shared" ref="AQ23:BB23" si="61">+SUM(AQ24:AQ26)</f>
        <v>40833.333333333336</v>
      </c>
      <c r="AR23" s="57">
        <f t="shared" si="61"/>
        <v>40833.333333333336</v>
      </c>
      <c r="AS23" s="57">
        <f t="shared" si="61"/>
        <v>40833.333333333336</v>
      </c>
      <c r="AT23" s="57">
        <f t="shared" si="61"/>
        <v>40833.333333333336</v>
      </c>
      <c r="AU23" s="57">
        <f t="shared" si="61"/>
        <v>40833.333333333336</v>
      </c>
      <c r="AV23" s="57">
        <f t="shared" si="61"/>
        <v>40833.333333333336</v>
      </c>
      <c r="AW23" s="57">
        <f t="shared" si="61"/>
        <v>40833.333333333336</v>
      </c>
      <c r="AX23" s="57">
        <f t="shared" si="61"/>
        <v>40833.333333333336</v>
      </c>
      <c r="AY23" s="57">
        <f t="shared" si="61"/>
        <v>40833.333333333336</v>
      </c>
      <c r="AZ23" s="57">
        <f t="shared" si="61"/>
        <v>40833.333333333336</v>
      </c>
      <c r="BA23" s="57">
        <f t="shared" si="61"/>
        <v>40833.333333333336</v>
      </c>
      <c r="BB23" s="57">
        <f t="shared" si="61"/>
        <v>40833.333333333336</v>
      </c>
      <c r="BC23" s="132">
        <f t="shared" si="53"/>
        <v>489999.99999999994</v>
      </c>
      <c r="BD23" s="57">
        <f t="shared" ref="BD23:BO23" si="62">+SUM(BD24:BD26)</f>
        <v>130833.33333333334</v>
      </c>
      <c r="BE23" s="57">
        <f t="shared" si="62"/>
        <v>130833.33333333334</v>
      </c>
      <c r="BF23" s="57">
        <f t="shared" si="62"/>
        <v>130833.33333333334</v>
      </c>
      <c r="BG23" s="57">
        <f t="shared" si="62"/>
        <v>130833.33333333334</v>
      </c>
      <c r="BH23" s="57">
        <f t="shared" si="62"/>
        <v>130833.33333333334</v>
      </c>
      <c r="BI23" s="57">
        <f t="shared" si="62"/>
        <v>130833.33333333334</v>
      </c>
      <c r="BJ23" s="57">
        <f t="shared" si="62"/>
        <v>130833.33333333334</v>
      </c>
      <c r="BK23" s="57">
        <f t="shared" si="62"/>
        <v>90000</v>
      </c>
      <c r="BL23" s="57">
        <f t="shared" si="62"/>
        <v>90000</v>
      </c>
      <c r="BM23" s="57">
        <f t="shared" si="62"/>
        <v>90000</v>
      </c>
      <c r="BN23" s="57">
        <f t="shared" si="62"/>
        <v>90000</v>
      </c>
      <c r="BO23" s="57">
        <f t="shared" si="62"/>
        <v>90000</v>
      </c>
      <c r="BP23" s="131">
        <f>+SUM(BD23:BO23)</f>
        <v>1365833.3333333335</v>
      </c>
      <c r="BQ23" s="57">
        <f t="shared" ref="BQ23:CB23" si="63">+SUM(BQ24:BQ26)</f>
        <v>81666.666666666672</v>
      </c>
      <c r="BR23" s="57">
        <f t="shared" si="63"/>
        <v>81666.666666666672</v>
      </c>
      <c r="BS23" s="57">
        <f t="shared" si="63"/>
        <v>81666.666666666672</v>
      </c>
      <c r="BT23" s="57">
        <f t="shared" si="63"/>
        <v>81666.666666666672</v>
      </c>
      <c r="BU23" s="57">
        <f t="shared" si="63"/>
        <v>81666.666666666672</v>
      </c>
      <c r="BV23" s="57">
        <f t="shared" si="63"/>
        <v>81666.666666666672</v>
      </c>
      <c r="BW23" s="57">
        <f t="shared" si="63"/>
        <v>81666.666666666672</v>
      </c>
      <c r="BX23" s="57">
        <f t="shared" si="63"/>
        <v>81666.666666666672</v>
      </c>
      <c r="BY23" s="57">
        <f t="shared" si="63"/>
        <v>81666.666666666672</v>
      </c>
      <c r="BZ23" s="57">
        <f t="shared" si="63"/>
        <v>81666.666666666672</v>
      </c>
      <c r="CA23" s="57">
        <f t="shared" si="63"/>
        <v>81666.666666666672</v>
      </c>
      <c r="CB23" s="57">
        <f t="shared" si="63"/>
        <v>81666.666666666672</v>
      </c>
      <c r="CC23" s="131">
        <f>+SUM(BQ23:CB23)</f>
        <v>979999.99999999988</v>
      </c>
      <c r="CD23" s="43"/>
      <c r="CE23" s="43"/>
      <c r="CF23" s="191"/>
    </row>
    <row r="24" spans="1:84" s="135" customFormat="1" outlineLevel="1" x14ac:dyDescent="0.3">
      <c r="A24" s="204" t="str">
        <f>+'[17]Cuadro de Costos (Perfil)'!C53</f>
        <v>Sistema de Monitoreo y Alerta Temprana y/o Plan de Contingencias - Cuenca Río Areco</v>
      </c>
      <c r="B24" s="207"/>
      <c r="C24" s="84">
        <v>43678</v>
      </c>
      <c r="D24" s="84" t="s">
        <v>90</v>
      </c>
      <c r="E24" s="182">
        <v>360</v>
      </c>
      <c r="F24" s="183">
        <v>24</v>
      </c>
      <c r="G24" s="184">
        <f>+E24+C24</f>
        <v>44038</v>
      </c>
      <c r="H24" s="66">
        <f>+'[17]Cuadro de Costos (Perfil)'!F53</f>
        <v>980000</v>
      </c>
      <c r="I24" s="67">
        <f>+'[17]Cuadro de Costos (Perfil)'!D53</f>
        <v>980000</v>
      </c>
      <c r="J24" s="68">
        <f>+'[17]Cuadro de Costos (Perfil)'!E53</f>
        <v>0</v>
      </c>
      <c r="K24" s="133">
        <v>0</v>
      </c>
      <c r="L24" s="70">
        <f t="shared" si="20"/>
        <v>16660000</v>
      </c>
      <c r="M24" s="71">
        <f t="shared" ref="M24:N31" si="64">+I24*$H$39</f>
        <v>16660000</v>
      </c>
      <c r="N24" s="72">
        <f t="shared" si="64"/>
        <v>0</v>
      </c>
      <c r="O24" s="73">
        <f t="shared" ref="O24:O29" si="65">+H24-SUM(Q24:AB24)-SUM(AD24:AO24)-SUM(AQ24:BB24)-SUM(BD24:BO24)-SUM(BQ24:CB24)</f>
        <v>-5.8207660913467407E-11</v>
      </c>
      <c r="P24" s="74">
        <f>+SUM(Q24:AB24)+SUM(AD24:AI24)</f>
        <v>0</v>
      </c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76">
        <f t="shared" si="48"/>
        <v>0</v>
      </c>
      <c r="AD24" s="134"/>
      <c r="AE24" s="134"/>
      <c r="AF24" s="134"/>
      <c r="AG24" s="134"/>
      <c r="AH24" s="134"/>
      <c r="AI24" s="134"/>
      <c r="AJ24" s="134"/>
      <c r="AK24" s="134">
        <f>+H24/24</f>
        <v>40833.333333333336</v>
      </c>
      <c r="AL24" s="134">
        <f>+H24/24</f>
        <v>40833.333333333336</v>
      </c>
      <c r="AM24" s="134">
        <f>+H24/24</f>
        <v>40833.333333333336</v>
      </c>
      <c r="AN24" s="134">
        <f>+H24/24</f>
        <v>40833.333333333336</v>
      </c>
      <c r="AO24" s="134">
        <f>+$H$24/24</f>
        <v>40833.333333333336</v>
      </c>
      <c r="AP24" s="76">
        <f>+SUM(AD24:AO24)</f>
        <v>204166.66666666669</v>
      </c>
      <c r="AQ24" s="134">
        <f t="shared" ref="AQ24:BB24" si="66">+$H$24/24</f>
        <v>40833.333333333336</v>
      </c>
      <c r="AR24" s="134">
        <f t="shared" si="66"/>
        <v>40833.333333333336</v>
      </c>
      <c r="AS24" s="134">
        <f t="shared" si="66"/>
        <v>40833.333333333336</v>
      </c>
      <c r="AT24" s="134">
        <f t="shared" si="66"/>
        <v>40833.333333333336</v>
      </c>
      <c r="AU24" s="134">
        <f t="shared" si="66"/>
        <v>40833.333333333336</v>
      </c>
      <c r="AV24" s="134">
        <f t="shared" si="66"/>
        <v>40833.333333333336</v>
      </c>
      <c r="AW24" s="134">
        <f t="shared" si="66"/>
        <v>40833.333333333336</v>
      </c>
      <c r="AX24" s="134">
        <f t="shared" si="66"/>
        <v>40833.333333333336</v>
      </c>
      <c r="AY24" s="134">
        <f t="shared" si="66"/>
        <v>40833.333333333336</v>
      </c>
      <c r="AZ24" s="134">
        <f t="shared" si="66"/>
        <v>40833.333333333336</v>
      </c>
      <c r="BA24" s="134">
        <f t="shared" si="66"/>
        <v>40833.333333333336</v>
      </c>
      <c r="BB24" s="134">
        <f t="shared" si="66"/>
        <v>40833.333333333336</v>
      </c>
      <c r="BC24" s="77">
        <f t="shared" si="53"/>
        <v>489999.99999999994</v>
      </c>
      <c r="BD24" s="134">
        <f>+$H$24/24</f>
        <v>40833.333333333336</v>
      </c>
      <c r="BE24" s="134">
        <f t="shared" ref="BE24:BJ24" si="67">+$H$24/24</f>
        <v>40833.333333333336</v>
      </c>
      <c r="BF24" s="134">
        <f t="shared" si="67"/>
        <v>40833.333333333336</v>
      </c>
      <c r="BG24" s="134">
        <f t="shared" si="67"/>
        <v>40833.333333333336</v>
      </c>
      <c r="BH24" s="134">
        <f t="shared" si="67"/>
        <v>40833.333333333336</v>
      </c>
      <c r="BI24" s="134">
        <f t="shared" si="67"/>
        <v>40833.333333333336</v>
      </c>
      <c r="BJ24" s="134">
        <f t="shared" si="67"/>
        <v>40833.333333333336</v>
      </c>
      <c r="BK24" s="134"/>
      <c r="BL24" s="134"/>
      <c r="BM24" s="134"/>
      <c r="BN24" s="134"/>
      <c r="BO24" s="134"/>
      <c r="BP24" s="76">
        <f>+SUM(BD24:BO24)</f>
        <v>285833.33333333337</v>
      </c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76">
        <f>+SUM(BQ24:CB24)</f>
        <v>0</v>
      </c>
      <c r="CD24" s="43">
        <f t="shared" ref="CD24:CD36" si="68">+SUM(BQ24:CB24)+SUM(BD24:BO24)+SUM(AQ24:BB24)+SUM(AD24:AO24)+SUM(Q24:AB24)-AC24-AP24-BC24-BP24-CC24</f>
        <v>-5.8207660913467407E-11</v>
      </c>
      <c r="CE24" s="43">
        <f t="shared" si="12"/>
        <v>0</v>
      </c>
    </row>
    <row r="25" spans="1:84" s="135" customFormat="1" ht="28.8" outlineLevel="1" x14ac:dyDescent="0.3">
      <c r="A25" s="204" t="str">
        <f>+'[17]Cuadro de Costos (Perfil)'!C54</f>
        <v>Sistema de Monitoreo y Alerta Temprana y/o Plan de Contingencias - Cuenca Río Arrecifes (Pergamino)</v>
      </c>
      <c r="B25" s="207"/>
      <c r="C25" s="84">
        <v>44197</v>
      </c>
      <c r="D25" s="84" t="s">
        <v>95</v>
      </c>
      <c r="E25" s="80">
        <v>360</v>
      </c>
      <c r="F25" s="81">
        <v>12</v>
      </c>
      <c r="G25" s="82">
        <f>+E25+C25</f>
        <v>44557</v>
      </c>
      <c r="H25" s="66">
        <f>+'[17]Cuadro de Costos (Perfil)'!F54</f>
        <v>1080000</v>
      </c>
      <c r="I25" s="67">
        <f>+'[17]Cuadro de Costos (Perfil)'!D54</f>
        <v>1080000</v>
      </c>
      <c r="J25" s="113">
        <f>+'[17]Cuadro de Costos (Perfil)'!E54</f>
        <v>0</v>
      </c>
      <c r="K25" s="133">
        <v>0</v>
      </c>
      <c r="L25" s="70">
        <f t="shared" si="20"/>
        <v>18360000</v>
      </c>
      <c r="M25" s="71">
        <f t="shared" si="64"/>
        <v>18360000</v>
      </c>
      <c r="N25" s="72">
        <f t="shared" si="64"/>
        <v>0</v>
      </c>
      <c r="O25" s="73">
        <f t="shared" si="65"/>
        <v>0</v>
      </c>
      <c r="P25" s="74">
        <f>+SUM(Q25:AB25)+SUM(AD25:AI25)</f>
        <v>0</v>
      </c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76">
        <f t="shared" ref="AC25:AC26" si="69">+SUM(Q25:AB25)</f>
        <v>0</v>
      </c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76">
        <f t="shared" si="60"/>
        <v>0</v>
      </c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77">
        <f t="shared" si="53"/>
        <v>0</v>
      </c>
      <c r="BD25" s="75">
        <f>+$H$25/12</f>
        <v>90000</v>
      </c>
      <c r="BE25" s="75">
        <f t="shared" ref="BE25:BO25" si="70">+$H$25/12</f>
        <v>90000</v>
      </c>
      <c r="BF25" s="75">
        <f t="shared" si="70"/>
        <v>90000</v>
      </c>
      <c r="BG25" s="75">
        <f t="shared" si="70"/>
        <v>90000</v>
      </c>
      <c r="BH25" s="75">
        <f t="shared" si="70"/>
        <v>90000</v>
      </c>
      <c r="BI25" s="75">
        <f t="shared" si="70"/>
        <v>90000</v>
      </c>
      <c r="BJ25" s="75">
        <f t="shared" si="70"/>
        <v>90000</v>
      </c>
      <c r="BK25" s="75">
        <f t="shared" si="70"/>
        <v>90000</v>
      </c>
      <c r="BL25" s="75">
        <f t="shared" si="70"/>
        <v>90000</v>
      </c>
      <c r="BM25" s="75">
        <f t="shared" si="70"/>
        <v>90000</v>
      </c>
      <c r="BN25" s="75">
        <f t="shared" si="70"/>
        <v>90000</v>
      </c>
      <c r="BO25" s="75">
        <f t="shared" si="70"/>
        <v>90000</v>
      </c>
      <c r="BP25" s="76">
        <f t="shared" ref="BP25:BP32" si="71">+SUM(BD25:BO25)</f>
        <v>1080000</v>
      </c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76">
        <f t="shared" ref="CC25:CC32" si="72">+SUM(BQ25:CB25)</f>
        <v>0</v>
      </c>
      <c r="CD25" s="43">
        <f t="shared" si="68"/>
        <v>0</v>
      </c>
      <c r="CE25" s="43">
        <f t="shared" si="12"/>
        <v>0</v>
      </c>
    </row>
    <row r="26" spans="1:84" s="135" customFormat="1" outlineLevel="1" x14ac:dyDescent="0.3">
      <c r="A26" s="204" t="str">
        <f>+'[17]Cuadro de Costos (Perfil)'!C55</f>
        <v>Otras acciones para el Fortalecimiento de la Gestión de los Recursos Hídricos</v>
      </c>
      <c r="B26" s="207"/>
      <c r="C26" s="84">
        <v>44197</v>
      </c>
      <c r="D26" s="84" t="s">
        <v>95</v>
      </c>
      <c r="E26" s="80">
        <v>360</v>
      </c>
      <c r="F26" s="81">
        <v>12</v>
      </c>
      <c r="G26" s="82">
        <f>+E26+C26</f>
        <v>44557</v>
      </c>
      <c r="H26" s="66">
        <f>+'[17]Cuadro de Costos (Perfil)'!F55</f>
        <v>980000</v>
      </c>
      <c r="I26" s="67">
        <f>+'[17]Cuadro de Costos (Perfil)'!D55</f>
        <v>980000</v>
      </c>
      <c r="J26" s="113">
        <f>+'[17]Cuadro de Costos (Perfil)'!E55</f>
        <v>0</v>
      </c>
      <c r="K26" s="133">
        <v>0</v>
      </c>
      <c r="L26" s="70">
        <f t="shared" si="20"/>
        <v>16660000</v>
      </c>
      <c r="M26" s="71">
        <f t="shared" si="64"/>
        <v>16660000</v>
      </c>
      <c r="N26" s="72">
        <f t="shared" si="64"/>
        <v>0</v>
      </c>
      <c r="O26" s="73">
        <f t="shared" si="65"/>
        <v>0</v>
      </c>
      <c r="P26" s="74">
        <f>+SUM(Q26:AB26)+SUM(AD26:AI26)</f>
        <v>0</v>
      </c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76">
        <f t="shared" si="69"/>
        <v>0</v>
      </c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76">
        <f t="shared" si="60"/>
        <v>0</v>
      </c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77">
        <f t="shared" si="53"/>
        <v>0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76">
        <f t="shared" si="71"/>
        <v>0</v>
      </c>
      <c r="BQ26" s="75">
        <f>+$H$26/12</f>
        <v>81666.666666666672</v>
      </c>
      <c r="BR26" s="75">
        <f t="shared" ref="BR26:CB26" si="73">+$H$26/12</f>
        <v>81666.666666666672</v>
      </c>
      <c r="BS26" s="75">
        <f t="shared" si="73"/>
        <v>81666.666666666672</v>
      </c>
      <c r="BT26" s="75">
        <f t="shared" si="73"/>
        <v>81666.666666666672</v>
      </c>
      <c r="BU26" s="75">
        <f t="shared" si="73"/>
        <v>81666.666666666672</v>
      </c>
      <c r="BV26" s="75">
        <f t="shared" si="73"/>
        <v>81666.666666666672</v>
      </c>
      <c r="BW26" s="75">
        <f t="shared" si="73"/>
        <v>81666.666666666672</v>
      </c>
      <c r="BX26" s="75">
        <f t="shared" si="73"/>
        <v>81666.666666666672</v>
      </c>
      <c r="BY26" s="75">
        <f t="shared" si="73"/>
        <v>81666.666666666672</v>
      </c>
      <c r="BZ26" s="75">
        <f t="shared" si="73"/>
        <v>81666.666666666672</v>
      </c>
      <c r="CA26" s="75">
        <f t="shared" si="73"/>
        <v>81666.666666666672</v>
      </c>
      <c r="CB26" s="75">
        <f t="shared" si="73"/>
        <v>81666.666666666672</v>
      </c>
      <c r="CC26" s="76">
        <f t="shared" si="72"/>
        <v>979999.99999999988</v>
      </c>
      <c r="CD26" s="43">
        <f t="shared" ref="CD26:CD31" si="74">+SUM(BQ26:CB26)+SUM(BD26:BO26)+SUM(AQ26:BB26)+SUM(AD26:AO26)+SUM(Q26:AB26)-AC26-AP26-BC26-BP26-CC26</f>
        <v>0</v>
      </c>
      <c r="CE26" s="43">
        <f t="shared" ref="CE26:CE31" si="75">+SUM(BQ26:CB26)+SUM(BD26:BO26)+SUM(AQ26:BB26)+SUM(AD26:AO26)+SUM(Q26:AB26)-H26</f>
        <v>0</v>
      </c>
    </row>
    <row r="27" spans="1:84" outlineLevel="1" x14ac:dyDescent="0.3">
      <c r="A27" s="97" t="str">
        <f>+'[17]Cuadro de Costos (Perfil)'!C56</f>
        <v xml:space="preserve">Estudios y Proyectos Ejecutivos </v>
      </c>
      <c r="B27" s="98"/>
      <c r="C27" s="99"/>
      <c r="D27" s="100"/>
      <c r="E27" s="100"/>
      <c r="F27" s="101"/>
      <c r="G27" s="102"/>
      <c r="H27" s="103">
        <f>+SUM(H28:H31)</f>
        <v>960000</v>
      </c>
      <c r="I27" s="104">
        <f>SUM(I28:I31)</f>
        <v>960000</v>
      </c>
      <c r="J27" s="105">
        <f>SUM(J28:J31)</f>
        <v>0</v>
      </c>
      <c r="K27" s="51">
        <v>0</v>
      </c>
      <c r="L27" s="106">
        <f t="shared" si="20"/>
        <v>16320000</v>
      </c>
      <c r="M27" s="107">
        <f t="shared" si="64"/>
        <v>16320000</v>
      </c>
      <c r="N27" s="108">
        <f t="shared" si="64"/>
        <v>0</v>
      </c>
      <c r="O27" s="109">
        <f t="shared" si="65"/>
        <v>0</v>
      </c>
      <c r="P27" s="110">
        <f t="shared" ref="P27" si="76">+SUM(Q27:AB27)+SUM(AD27:AI27)</f>
        <v>180000</v>
      </c>
      <c r="Q27" s="111">
        <f>+SUM(Q28:Q31)</f>
        <v>50000</v>
      </c>
      <c r="R27" s="111">
        <f>+SUM(R28:R31)</f>
        <v>0</v>
      </c>
      <c r="S27" s="111">
        <f>+SUM(S28:S31)</f>
        <v>0</v>
      </c>
      <c r="T27" s="111">
        <f>+SUM(T28:T31)</f>
        <v>0</v>
      </c>
      <c r="U27" s="111">
        <f>+SUM(U28:U31)</f>
        <v>0</v>
      </c>
      <c r="V27" s="111">
        <f t="shared" ref="V27:AB27" si="77">+SUM(V28:V31)</f>
        <v>0</v>
      </c>
      <c r="W27" s="111">
        <f t="shared" si="77"/>
        <v>0</v>
      </c>
      <c r="X27" s="111">
        <f t="shared" si="77"/>
        <v>0</v>
      </c>
      <c r="Y27" s="111">
        <f t="shared" si="77"/>
        <v>0</v>
      </c>
      <c r="Z27" s="111">
        <f t="shared" si="77"/>
        <v>0</v>
      </c>
      <c r="AA27" s="111">
        <f t="shared" si="77"/>
        <v>0</v>
      </c>
      <c r="AB27" s="111">
        <f t="shared" si="77"/>
        <v>0</v>
      </c>
      <c r="AC27" s="131">
        <f>+SUM(Q27:AB27)</f>
        <v>50000</v>
      </c>
      <c r="AD27" s="111">
        <f t="shared" ref="AD27:AO27" si="78">+SUM(AD28:AD31)</f>
        <v>21666.666666666668</v>
      </c>
      <c r="AE27" s="111">
        <f t="shared" si="78"/>
        <v>21666.666666666668</v>
      </c>
      <c r="AF27" s="111">
        <f t="shared" si="78"/>
        <v>21666.666666666668</v>
      </c>
      <c r="AG27" s="111">
        <f t="shared" si="78"/>
        <v>21666.666666666668</v>
      </c>
      <c r="AH27" s="111">
        <f t="shared" si="78"/>
        <v>21666.666666666668</v>
      </c>
      <c r="AI27" s="111">
        <f t="shared" si="78"/>
        <v>21666.666666666668</v>
      </c>
      <c r="AJ27" s="111">
        <f t="shared" si="78"/>
        <v>21666.666666666668</v>
      </c>
      <c r="AK27" s="111">
        <f t="shared" si="78"/>
        <v>40416.666666666672</v>
      </c>
      <c r="AL27" s="111">
        <f t="shared" si="78"/>
        <v>40416.666666666672</v>
      </c>
      <c r="AM27" s="111">
        <f t="shared" si="78"/>
        <v>40416.666666666672</v>
      </c>
      <c r="AN27" s="111">
        <f t="shared" si="78"/>
        <v>40416.666666666672</v>
      </c>
      <c r="AO27" s="111">
        <f t="shared" si="78"/>
        <v>73750</v>
      </c>
      <c r="AP27" s="131">
        <f t="shared" si="60"/>
        <v>387083.33333333343</v>
      </c>
      <c r="AQ27" s="111">
        <f t="shared" ref="AQ27:BB27" si="79">+SUM(AQ28:AQ31)</f>
        <v>52083.333333333336</v>
      </c>
      <c r="AR27" s="111">
        <f t="shared" si="79"/>
        <v>52083.333333333336</v>
      </c>
      <c r="AS27" s="111">
        <f t="shared" si="79"/>
        <v>52083.333333333336</v>
      </c>
      <c r="AT27" s="111">
        <f t="shared" si="79"/>
        <v>33333.333333333336</v>
      </c>
      <c r="AU27" s="111">
        <f t="shared" si="79"/>
        <v>33333.333333333336</v>
      </c>
      <c r="AV27" s="111">
        <f t="shared" si="79"/>
        <v>0</v>
      </c>
      <c r="AW27" s="111">
        <f t="shared" si="79"/>
        <v>0</v>
      </c>
      <c r="AX27" s="111">
        <f t="shared" si="79"/>
        <v>0</v>
      </c>
      <c r="AY27" s="111">
        <f t="shared" si="79"/>
        <v>0</v>
      </c>
      <c r="AZ27" s="111">
        <f t="shared" si="79"/>
        <v>0</v>
      </c>
      <c r="BA27" s="111">
        <f t="shared" si="79"/>
        <v>0</v>
      </c>
      <c r="BB27" s="111">
        <f t="shared" si="79"/>
        <v>0</v>
      </c>
      <c r="BC27" s="132">
        <f t="shared" si="53"/>
        <v>222916.66666666669</v>
      </c>
      <c r="BD27" s="111">
        <f t="shared" ref="BD27:BO27" si="80">+SUM(BD28:BD31)</f>
        <v>12500</v>
      </c>
      <c r="BE27" s="111">
        <f t="shared" si="80"/>
        <v>12500</v>
      </c>
      <c r="BF27" s="111">
        <f t="shared" si="80"/>
        <v>12500</v>
      </c>
      <c r="BG27" s="111">
        <f t="shared" si="80"/>
        <v>12500</v>
      </c>
      <c r="BH27" s="111">
        <f t="shared" si="80"/>
        <v>12500</v>
      </c>
      <c r="BI27" s="111">
        <f t="shared" si="80"/>
        <v>12500</v>
      </c>
      <c r="BJ27" s="111">
        <f t="shared" si="80"/>
        <v>12500</v>
      </c>
      <c r="BK27" s="111">
        <f t="shared" si="80"/>
        <v>12500</v>
      </c>
      <c r="BL27" s="111">
        <f t="shared" si="80"/>
        <v>12500</v>
      </c>
      <c r="BM27" s="111">
        <f t="shared" si="80"/>
        <v>12500</v>
      </c>
      <c r="BN27" s="111">
        <f t="shared" si="80"/>
        <v>12500</v>
      </c>
      <c r="BO27" s="111">
        <f t="shared" si="80"/>
        <v>12500</v>
      </c>
      <c r="BP27" s="131">
        <f t="shared" si="71"/>
        <v>150000</v>
      </c>
      <c r="BQ27" s="111">
        <f t="shared" ref="BQ27:CB27" si="81">+SUM(BQ28:BQ31)</f>
        <v>12500</v>
      </c>
      <c r="BR27" s="111">
        <f t="shared" si="81"/>
        <v>12500</v>
      </c>
      <c r="BS27" s="111">
        <f t="shared" si="81"/>
        <v>12500</v>
      </c>
      <c r="BT27" s="111">
        <f t="shared" si="81"/>
        <v>12500</v>
      </c>
      <c r="BU27" s="111">
        <f t="shared" si="81"/>
        <v>12500</v>
      </c>
      <c r="BV27" s="111">
        <f t="shared" si="81"/>
        <v>12500</v>
      </c>
      <c r="BW27" s="111">
        <f t="shared" si="81"/>
        <v>12500</v>
      </c>
      <c r="BX27" s="111">
        <f t="shared" si="81"/>
        <v>12500</v>
      </c>
      <c r="BY27" s="111">
        <f t="shared" si="81"/>
        <v>12500</v>
      </c>
      <c r="BZ27" s="111">
        <f t="shared" si="81"/>
        <v>12500</v>
      </c>
      <c r="CA27" s="111">
        <f t="shared" si="81"/>
        <v>12500</v>
      </c>
      <c r="CB27" s="111">
        <f t="shared" si="81"/>
        <v>12500</v>
      </c>
      <c r="CC27" s="131">
        <f>+SUM(BQ27:CB27)</f>
        <v>150000</v>
      </c>
      <c r="CD27" s="43">
        <f t="shared" si="74"/>
        <v>0</v>
      </c>
      <c r="CE27" s="43">
        <f t="shared" si="75"/>
        <v>0</v>
      </c>
      <c r="CF27" s="191"/>
    </row>
    <row r="28" spans="1:84" s="4" customFormat="1" outlineLevel="1" x14ac:dyDescent="0.3">
      <c r="A28" s="204" t="str">
        <f>+'[17]Cuadro de Costos (Perfil)'!C57</f>
        <v>Elaboración Proyecto Ejecutivo "Presas Areco"</v>
      </c>
      <c r="B28" s="136">
        <v>43466</v>
      </c>
      <c r="C28" s="136">
        <v>43809</v>
      </c>
      <c r="D28" s="115" t="s">
        <v>90</v>
      </c>
      <c r="E28" s="80">
        <f>+F28*30</f>
        <v>360</v>
      </c>
      <c r="F28" s="81">
        <v>12</v>
      </c>
      <c r="G28" s="82">
        <f>+C28+E28</f>
        <v>44169</v>
      </c>
      <c r="H28" s="66">
        <f>+'[17]Cuadro de Costos (Perfil)'!F57</f>
        <v>260000</v>
      </c>
      <c r="I28" s="67">
        <f>+'[17]Cuadro de Costos (Perfil)'!D57</f>
        <v>260000</v>
      </c>
      <c r="J28" s="68">
        <f>+'[17]Cuadro de Costos (Perfil)'!E57</f>
        <v>0</v>
      </c>
      <c r="K28" s="133">
        <v>0</v>
      </c>
      <c r="L28" s="70">
        <f t="shared" si="20"/>
        <v>4420000</v>
      </c>
      <c r="M28" s="71">
        <f t="shared" si="64"/>
        <v>4420000</v>
      </c>
      <c r="N28" s="72">
        <f t="shared" si="64"/>
        <v>0</v>
      </c>
      <c r="O28" s="73" t="e">
        <f>+H28-SUM(AD28:AO28)-SUM(#REF!)-SUM(AQ28:BB28)-SUM(BD28:BO28)-SUM(BQ28:CB28)</f>
        <v>#REF!</v>
      </c>
      <c r="P28" s="74" t="e">
        <f>+SUM(AD28:AO28)+SUM(#REF!)</f>
        <v>#REF!</v>
      </c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76">
        <f t="shared" ref="AC28:AC29" si="82">+SUM(Q28:AB28)</f>
        <v>0</v>
      </c>
      <c r="AD28" s="75">
        <f>+$H$28/12</f>
        <v>21666.666666666668</v>
      </c>
      <c r="AE28" s="75">
        <f>+$H$28/12</f>
        <v>21666.666666666668</v>
      </c>
      <c r="AF28" s="75">
        <f t="shared" ref="AF28:AO28" si="83">+$H$28/12</f>
        <v>21666.666666666668</v>
      </c>
      <c r="AG28" s="75">
        <f t="shared" si="83"/>
        <v>21666.666666666668</v>
      </c>
      <c r="AH28" s="75">
        <f t="shared" si="83"/>
        <v>21666.666666666668</v>
      </c>
      <c r="AI28" s="75">
        <f t="shared" si="83"/>
        <v>21666.666666666668</v>
      </c>
      <c r="AJ28" s="75">
        <f t="shared" si="83"/>
        <v>21666.666666666668</v>
      </c>
      <c r="AK28" s="75">
        <f t="shared" si="83"/>
        <v>21666.666666666668</v>
      </c>
      <c r="AL28" s="75">
        <f t="shared" si="83"/>
        <v>21666.666666666668</v>
      </c>
      <c r="AM28" s="75">
        <f t="shared" si="83"/>
        <v>21666.666666666668</v>
      </c>
      <c r="AN28" s="75">
        <f t="shared" si="83"/>
        <v>21666.666666666668</v>
      </c>
      <c r="AO28" s="75">
        <f t="shared" si="83"/>
        <v>21666.666666666668</v>
      </c>
      <c r="AP28" s="76">
        <f t="shared" si="60"/>
        <v>259999.99999999997</v>
      </c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7">
        <f t="shared" si="53"/>
        <v>0</v>
      </c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6">
        <f t="shared" si="71"/>
        <v>0</v>
      </c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6">
        <f t="shared" si="72"/>
        <v>0</v>
      </c>
      <c r="CD28" s="43">
        <f t="shared" ref="CD28" si="84">+SUM(BQ28:CB28)+SUM(BD28:BO28)+SUM(AQ28:BB28)+SUM(AD28:AO28)+SUM(Q28:AB28)-AC28-AP28-BC28-BP28-CC28</f>
        <v>0</v>
      </c>
      <c r="CE28" s="43">
        <f t="shared" si="75"/>
        <v>0</v>
      </c>
      <c r="CF28" s="192"/>
    </row>
    <row r="29" spans="1:84" s="4" customFormat="1" outlineLevel="1" x14ac:dyDescent="0.3">
      <c r="A29" s="204" t="str">
        <f>+'[17]Cuadro de Costos (Perfil)'!C58</f>
        <v xml:space="preserve">Elaboración Proyecto Ejecutivo “Canal Mercante – Jauretche”. </v>
      </c>
      <c r="B29" s="136">
        <v>43373</v>
      </c>
      <c r="C29" s="136">
        <v>43678</v>
      </c>
      <c r="D29" s="115" t="s">
        <v>90</v>
      </c>
      <c r="E29" s="80">
        <f>+F29*30</f>
        <v>240</v>
      </c>
      <c r="F29" s="81">
        <v>8</v>
      </c>
      <c r="G29" s="82">
        <f>+C29+E29</f>
        <v>43918</v>
      </c>
      <c r="H29" s="66">
        <f>+'[17]Cuadro de Costos (Perfil)'!F58</f>
        <v>200000</v>
      </c>
      <c r="I29" s="67">
        <f>+'[17]Cuadro de Costos (Perfil)'!D58</f>
        <v>200000</v>
      </c>
      <c r="J29" s="113">
        <f>+'[17]Cuadro de Costos (Perfil)'!E58</f>
        <v>0</v>
      </c>
      <c r="K29" s="133">
        <v>0</v>
      </c>
      <c r="L29" s="70">
        <f t="shared" si="20"/>
        <v>3400000</v>
      </c>
      <c r="M29" s="71">
        <f t="shared" si="64"/>
        <v>3400000</v>
      </c>
      <c r="N29" s="72">
        <f t="shared" si="64"/>
        <v>0</v>
      </c>
      <c r="O29" s="73">
        <f t="shared" si="65"/>
        <v>0</v>
      </c>
      <c r="P29" s="74">
        <f t="shared" ref="P29" si="85">+SUM(Q29:AB29)+SUM(AD29:AI29)</f>
        <v>50000</v>
      </c>
      <c r="Q29" s="137">
        <v>50000</v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>
        <f t="shared" si="82"/>
        <v>50000</v>
      </c>
      <c r="AD29" s="75"/>
      <c r="AE29" s="75"/>
      <c r="AF29" s="75"/>
      <c r="AG29" s="75"/>
      <c r="AH29" s="75"/>
      <c r="AI29" s="75"/>
      <c r="AJ29" s="75"/>
      <c r="AK29" s="75">
        <f>150000/8</f>
        <v>18750</v>
      </c>
      <c r="AL29" s="75">
        <f>150000/8</f>
        <v>18750</v>
      </c>
      <c r="AM29" s="75">
        <f>150000/8</f>
        <v>18750</v>
      </c>
      <c r="AN29" s="75">
        <f>150000/8</f>
        <v>18750</v>
      </c>
      <c r="AO29" s="75">
        <f>150000/8</f>
        <v>18750</v>
      </c>
      <c r="AP29" s="76">
        <f t="shared" si="60"/>
        <v>93750</v>
      </c>
      <c r="AQ29" s="75">
        <f>150000/8</f>
        <v>18750</v>
      </c>
      <c r="AR29" s="75">
        <f>150000/8</f>
        <v>18750</v>
      </c>
      <c r="AS29" s="75">
        <f>150000/8</f>
        <v>18750</v>
      </c>
      <c r="AT29" s="75"/>
      <c r="AU29" s="75"/>
      <c r="AV29" s="75"/>
      <c r="AW29" s="75"/>
      <c r="AX29" s="75"/>
      <c r="AY29" s="75"/>
      <c r="AZ29" s="75"/>
      <c r="BA29" s="75"/>
      <c r="BB29" s="75"/>
      <c r="BC29" s="77">
        <f t="shared" si="53"/>
        <v>56250</v>
      </c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6">
        <f t="shared" si="71"/>
        <v>0</v>
      </c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6">
        <f t="shared" si="72"/>
        <v>0</v>
      </c>
      <c r="CD29" s="43">
        <f t="shared" si="74"/>
        <v>0</v>
      </c>
      <c r="CE29" s="43">
        <f t="shared" si="75"/>
        <v>0</v>
      </c>
      <c r="CF29" s="192"/>
    </row>
    <row r="30" spans="1:84" s="4" customFormat="1" outlineLevel="1" x14ac:dyDescent="0.3">
      <c r="A30" s="204" t="str">
        <f>+'[17]Cuadro de Costos (Perfil)'!C59</f>
        <v>Estudios para el manejo de Residuos Sólidos en San Antonio de Areco</v>
      </c>
      <c r="B30" s="136">
        <v>43466</v>
      </c>
      <c r="C30" s="136">
        <v>43809</v>
      </c>
      <c r="D30" s="115" t="s">
        <v>90</v>
      </c>
      <c r="E30" s="80">
        <f>+F30*30</f>
        <v>240</v>
      </c>
      <c r="F30" s="81">
        <v>8</v>
      </c>
      <c r="G30" s="82">
        <f>+C30+E30</f>
        <v>44049</v>
      </c>
      <c r="H30" s="66">
        <f>+'[17]Cuadro de Costos (Perfil)'!F59</f>
        <v>200000</v>
      </c>
      <c r="I30" s="67">
        <f>+'[17]Cuadro de Costos (Perfil)'!D59</f>
        <v>200000</v>
      </c>
      <c r="J30" s="113">
        <f>+'[17]Cuadro de Costos (Perfil)'!E59</f>
        <v>0</v>
      </c>
      <c r="K30" s="133">
        <v>0</v>
      </c>
      <c r="L30" s="70">
        <f t="shared" si="20"/>
        <v>3400000</v>
      </c>
      <c r="M30" s="71">
        <f t="shared" si="64"/>
        <v>3400000</v>
      </c>
      <c r="N30" s="72">
        <f t="shared" si="64"/>
        <v>0</v>
      </c>
      <c r="O30" s="73">
        <f t="shared" ref="O30" si="86">+H30-SUM(Q30:AB30)-SUM(AD30:AO30)-SUM(AQ30:BB30)-SUM(BD30:BO30)-SUM(BQ30:CB30)</f>
        <v>-2.9103830456733704E-11</v>
      </c>
      <c r="P30" s="74">
        <f>+SUM(Q30:AB30)+SUM(AD30:AR30)</f>
        <v>133333.33333333334</v>
      </c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6">
        <f t="shared" ref="AC30:AC31" si="87">+SUM(Q30:AB30)</f>
        <v>0</v>
      </c>
      <c r="AD30" s="75"/>
      <c r="AE30" s="75"/>
      <c r="AF30" s="75"/>
      <c r="AG30" s="75"/>
      <c r="AH30" s="75"/>
      <c r="AI30" s="192"/>
      <c r="AJ30" s="192"/>
      <c r="AK30" s="75"/>
      <c r="AL30" s="75"/>
      <c r="AM30" s="75"/>
      <c r="AN30" s="75"/>
      <c r="AO30" s="75">
        <f>+$H$30/6</f>
        <v>33333.333333333336</v>
      </c>
      <c r="AP30" s="76">
        <f t="shared" si="60"/>
        <v>33333.333333333336</v>
      </c>
      <c r="AQ30" s="75">
        <f>+$H$30/6</f>
        <v>33333.333333333336</v>
      </c>
      <c r="AR30" s="75">
        <f>+$H$30/6</f>
        <v>33333.333333333336</v>
      </c>
      <c r="AS30" s="75">
        <f>+$H$30/6</f>
        <v>33333.333333333336</v>
      </c>
      <c r="AT30" s="75">
        <f>+$H$30/6</f>
        <v>33333.333333333336</v>
      </c>
      <c r="AU30" s="75">
        <f>+$H$30/6</f>
        <v>33333.333333333336</v>
      </c>
      <c r="AV30" s="75"/>
      <c r="AW30" s="75"/>
      <c r="AX30" s="75"/>
      <c r="AY30" s="75"/>
      <c r="AZ30" s="75"/>
      <c r="BA30" s="75"/>
      <c r="BB30" s="75"/>
      <c r="BC30" s="77">
        <f t="shared" si="53"/>
        <v>166666.66666666669</v>
      </c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6">
        <f t="shared" si="71"/>
        <v>0</v>
      </c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6">
        <f t="shared" si="72"/>
        <v>0</v>
      </c>
      <c r="CD30" s="43">
        <f t="shared" si="74"/>
        <v>0</v>
      </c>
      <c r="CE30" s="43">
        <f t="shared" si="75"/>
        <v>0</v>
      </c>
      <c r="CF30" s="192"/>
    </row>
    <row r="31" spans="1:84" s="4" customFormat="1" ht="15" outlineLevel="1" thickBot="1" x14ac:dyDescent="0.35">
      <c r="A31" s="204" t="str">
        <f>+'[17]Cuadro de Costos (Perfil)'!C60</f>
        <v>Otros planes, diagnosticos, estudios y proyectos ejecutivos en la Provincia de Bs. As.</v>
      </c>
      <c r="B31" s="138"/>
      <c r="C31" s="139">
        <v>44197</v>
      </c>
      <c r="D31" s="115" t="s">
        <v>95</v>
      </c>
      <c r="E31" s="80">
        <f>+F31*30</f>
        <v>360</v>
      </c>
      <c r="F31" s="81">
        <v>12</v>
      </c>
      <c r="G31" s="82">
        <f>+C31+E31</f>
        <v>44557</v>
      </c>
      <c r="H31" s="66">
        <f>+'[17]Cuadro de Costos (Perfil)'!F60</f>
        <v>300000</v>
      </c>
      <c r="I31" s="67">
        <f>+'[17]Cuadro de Costos (Perfil)'!D60</f>
        <v>300000</v>
      </c>
      <c r="J31" s="113">
        <f>+'[17]Cuadro de Costos (Perfil)'!E60</f>
        <v>0</v>
      </c>
      <c r="K31" s="133">
        <v>0</v>
      </c>
      <c r="L31" s="70">
        <f t="shared" si="20"/>
        <v>5100000</v>
      </c>
      <c r="M31" s="71">
        <f t="shared" si="64"/>
        <v>5100000</v>
      </c>
      <c r="N31" s="72">
        <f t="shared" si="64"/>
        <v>0</v>
      </c>
      <c r="O31" s="73">
        <f t="shared" ref="O31" si="88">+H31-SUM(Q31:AB31)-SUM(AD31:AO31)-SUM(AQ31:BB31)-SUM(BD31:BO31)-SUM(BQ31:CB31)</f>
        <v>0</v>
      </c>
      <c r="P31" s="74">
        <f t="shared" ref="P31" si="89">+SUM(Q31:AB31)+SUM(AD31:AI31)</f>
        <v>0</v>
      </c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6">
        <f t="shared" si="87"/>
        <v>0</v>
      </c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6">
        <f t="shared" si="60"/>
        <v>0</v>
      </c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7">
        <f t="shared" si="53"/>
        <v>0</v>
      </c>
      <c r="BD31" s="75">
        <f>+$H$31/24</f>
        <v>12500</v>
      </c>
      <c r="BE31" s="75">
        <f t="shared" ref="BE31:BO31" si="90">+$H$31/24</f>
        <v>12500</v>
      </c>
      <c r="BF31" s="75">
        <f t="shared" si="90"/>
        <v>12500</v>
      </c>
      <c r="BG31" s="75">
        <f t="shared" si="90"/>
        <v>12500</v>
      </c>
      <c r="BH31" s="75">
        <f t="shared" si="90"/>
        <v>12500</v>
      </c>
      <c r="BI31" s="75">
        <f t="shared" si="90"/>
        <v>12500</v>
      </c>
      <c r="BJ31" s="75">
        <f t="shared" si="90"/>
        <v>12500</v>
      </c>
      <c r="BK31" s="75">
        <f t="shared" si="90"/>
        <v>12500</v>
      </c>
      <c r="BL31" s="75">
        <f t="shared" si="90"/>
        <v>12500</v>
      </c>
      <c r="BM31" s="75">
        <f t="shared" si="90"/>
        <v>12500</v>
      </c>
      <c r="BN31" s="75">
        <f t="shared" si="90"/>
        <v>12500</v>
      </c>
      <c r="BO31" s="75">
        <f t="shared" si="90"/>
        <v>12500</v>
      </c>
      <c r="BP31" s="76">
        <f t="shared" si="71"/>
        <v>150000</v>
      </c>
      <c r="BQ31" s="75">
        <f>+$H$31/24</f>
        <v>12500</v>
      </c>
      <c r="BR31" s="75">
        <f t="shared" ref="BR31:CB31" si="91">+$H$31/24</f>
        <v>12500</v>
      </c>
      <c r="BS31" s="75">
        <f t="shared" si="91"/>
        <v>12500</v>
      </c>
      <c r="BT31" s="75">
        <f t="shared" si="91"/>
        <v>12500</v>
      </c>
      <c r="BU31" s="75">
        <f t="shared" si="91"/>
        <v>12500</v>
      </c>
      <c r="BV31" s="75">
        <f t="shared" si="91"/>
        <v>12500</v>
      </c>
      <c r="BW31" s="75">
        <f t="shared" si="91"/>
        <v>12500</v>
      </c>
      <c r="BX31" s="75">
        <f t="shared" si="91"/>
        <v>12500</v>
      </c>
      <c r="BY31" s="75">
        <f t="shared" si="91"/>
        <v>12500</v>
      </c>
      <c r="BZ31" s="75">
        <f t="shared" si="91"/>
        <v>12500</v>
      </c>
      <c r="CA31" s="75">
        <f t="shared" si="91"/>
        <v>12500</v>
      </c>
      <c r="CB31" s="75">
        <f t="shared" si="91"/>
        <v>12500</v>
      </c>
      <c r="CC31" s="76">
        <f t="shared" si="72"/>
        <v>150000</v>
      </c>
      <c r="CD31" s="43">
        <f t="shared" si="74"/>
        <v>0</v>
      </c>
      <c r="CE31" s="43">
        <f t="shared" si="75"/>
        <v>0</v>
      </c>
      <c r="CF31" s="192"/>
    </row>
    <row r="32" spans="1:84" ht="15" thickBot="1" x14ac:dyDescent="0.35">
      <c r="A32" s="25" t="s">
        <v>96</v>
      </c>
      <c r="B32" s="26"/>
      <c r="C32" s="118"/>
      <c r="D32" s="119"/>
      <c r="E32" s="119"/>
      <c r="F32" s="120"/>
      <c r="G32" s="29"/>
      <c r="H32" s="121">
        <f>+SUM(H33:H36)</f>
        <v>1000000</v>
      </c>
      <c r="I32" s="122">
        <f>+SUM(I33:I36)</f>
        <v>1000000</v>
      </c>
      <c r="J32" s="123">
        <f>+SUM(J33:J36)</f>
        <v>0</v>
      </c>
      <c r="K32" s="140">
        <f t="shared" si="0"/>
        <v>0</v>
      </c>
      <c r="L32" s="125">
        <f>+SUM(L33:L36)</f>
        <v>17000000</v>
      </c>
      <c r="M32" s="141">
        <f>+SUM(M33:M36)</f>
        <v>17000000</v>
      </c>
      <c r="N32" s="142">
        <f>+SUM(N33:N36)</f>
        <v>0</v>
      </c>
      <c r="O32" s="128"/>
      <c r="P32" s="129">
        <f>+SUM(P33:P36)</f>
        <v>120000</v>
      </c>
      <c r="Q32" s="143">
        <f t="shared" ref="Q32:AA32" si="92">+SUM(Q33:Q36)</f>
        <v>0</v>
      </c>
      <c r="R32" s="143">
        <f t="shared" si="92"/>
        <v>0</v>
      </c>
      <c r="S32" s="143">
        <f t="shared" si="92"/>
        <v>0</v>
      </c>
      <c r="T32" s="143">
        <f t="shared" si="92"/>
        <v>0</v>
      </c>
      <c r="U32" s="143">
        <f t="shared" si="92"/>
        <v>0</v>
      </c>
      <c r="V32" s="143">
        <f t="shared" si="92"/>
        <v>0</v>
      </c>
      <c r="W32" s="143">
        <f t="shared" si="92"/>
        <v>33333.333333333336</v>
      </c>
      <c r="X32" s="143">
        <f t="shared" si="92"/>
        <v>33333.333333333336</v>
      </c>
      <c r="Y32" s="143">
        <f t="shared" si="92"/>
        <v>33333.333333333336</v>
      </c>
      <c r="Z32" s="143">
        <f t="shared" si="92"/>
        <v>33333.333333333336</v>
      </c>
      <c r="AA32" s="143">
        <f t="shared" si="92"/>
        <v>33333.333333333336</v>
      </c>
      <c r="AB32" s="143">
        <f>+SUM(AB33:AB36)</f>
        <v>33333.333333333336</v>
      </c>
      <c r="AC32" s="41">
        <f t="shared" ref="AC32" si="93">+SUM(Q32:AB32)</f>
        <v>200000.00000000003</v>
      </c>
      <c r="AD32" s="143">
        <f t="shared" ref="AD32:AN32" si="94">+SUM(AD33:AD36)</f>
        <v>16666.666666666668</v>
      </c>
      <c r="AE32" s="143">
        <f t="shared" si="94"/>
        <v>16666.666666666668</v>
      </c>
      <c r="AF32" s="143">
        <f t="shared" si="94"/>
        <v>16666.666666666668</v>
      </c>
      <c r="AG32" s="143">
        <f t="shared" si="94"/>
        <v>16666.666666666668</v>
      </c>
      <c r="AH32" s="143">
        <f t="shared" si="94"/>
        <v>16666.666666666668</v>
      </c>
      <c r="AI32" s="143">
        <f t="shared" si="94"/>
        <v>16666.666666666668</v>
      </c>
      <c r="AJ32" s="143">
        <f t="shared" si="94"/>
        <v>16666.666666666668</v>
      </c>
      <c r="AK32" s="143">
        <f t="shared" si="94"/>
        <v>16666.666666666668</v>
      </c>
      <c r="AL32" s="143">
        <f t="shared" si="94"/>
        <v>16666.666666666668</v>
      </c>
      <c r="AM32" s="143">
        <f t="shared" si="94"/>
        <v>16666.666666666668</v>
      </c>
      <c r="AN32" s="143">
        <f t="shared" si="94"/>
        <v>16666.666666666668</v>
      </c>
      <c r="AO32" s="143">
        <f>+SUM(AO33:AO36)</f>
        <v>16666.666666666668</v>
      </c>
      <c r="AP32" s="41">
        <f t="shared" si="60"/>
        <v>199999.99999999997</v>
      </c>
      <c r="AQ32" s="143">
        <f t="shared" ref="AQ32:BA32" si="95">+SUM(AQ33:AQ36)</f>
        <v>16666.666666666668</v>
      </c>
      <c r="AR32" s="143">
        <f t="shared" si="95"/>
        <v>16666.666666666668</v>
      </c>
      <c r="AS32" s="143">
        <f t="shared" si="95"/>
        <v>16666.666666666668</v>
      </c>
      <c r="AT32" s="143">
        <f t="shared" si="95"/>
        <v>16666.666666666668</v>
      </c>
      <c r="AU32" s="143">
        <f t="shared" si="95"/>
        <v>16666.666666666668</v>
      </c>
      <c r="AV32" s="143">
        <f t="shared" si="95"/>
        <v>16666.666666666668</v>
      </c>
      <c r="AW32" s="143">
        <f t="shared" si="95"/>
        <v>16666.666666666668</v>
      </c>
      <c r="AX32" s="143">
        <f t="shared" si="95"/>
        <v>16666.666666666668</v>
      </c>
      <c r="AY32" s="143">
        <f t="shared" si="95"/>
        <v>16666.666666666668</v>
      </c>
      <c r="AZ32" s="143">
        <f t="shared" si="95"/>
        <v>16666.666666666668</v>
      </c>
      <c r="BA32" s="143">
        <f t="shared" si="95"/>
        <v>16666.666666666668</v>
      </c>
      <c r="BB32" s="143">
        <f>+SUM(BB33:BB36)</f>
        <v>16666.666666666668</v>
      </c>
      <c r="BC32" s="40">
        <f t="shared" si="53"/>
        <v>199999.99999999997</v>
      </c>
      <c r="BD32" s="143">
        <f t="shared" ref="BD32:BN32" si="96">+SUM(BD33:BD36)</f>
        <v>16666.666666666668</v>
      </c>
      <c r="BE32" s="143">
        <f t="shared" si="96"/>
        <v>16666.666666666668</v>
      </c>
      <c r="BF32" s="143">
        <f t="shared" si="96"/>
        <v>16666.666666666668</v>
      </c>
      <c r="BG32" s="143">
        <f t="shared" si="96"/>
        <v>16666.666666666668</v>
      </c>
      <c r="BH32" s="143">
        <f t="shared" si="96"/>
        <v>16666.666666666668</v>
      </c>
      <c r="BI32" s="143">
        <f t="shared" si="96"/>
        <v>16666.666666666668</v>
      </c>
      <c r="BJ32" s="143">
        <f t="shared" si="96"/>
        <v>16666.666666666668</v>
      </c>
      <c r="BK32" s="143">
        <f t="shared" si="96"/>
        <v>16666.666666666668</v>
      </c>
      <c r="BL32" s="143">
        <f t="shared" si="96"/>
        <v>16666.666666666668</v>
      </c>
      <c r="BM32" s="143">
        <f t="shared" si="96"/>
        <v>16666.666666666668</v>
      </c>
      <c r="BN32" s="143">
        <f t="shared" si="96"/>
        <v>16666.666666666668</v>
      </c>
      <c r="BO32" s="143">
        <f>+SUM(BO33:BO36)</f>
        <v>16666.666666666668</v>
      </c>
      <c r="BP32" s="41">
        <f t="shared" si="71"/>
        <v>199999.99999999997</v>
      </c>
      <c r="BQ32" s="143">
        <f t="shared" ref="BQ32:CA32" si="97">+SUM(BQ33:BQ36)</f>
        <v>16666.666666666668</v>
      </c>
      <c r="BR32" s="143">
        <f t="shared" si="97"/>
        <v>16666.666666666668</v>
      </c>
      <c r="BS32" s="143">
        <f t="shared" si="97"/>
        <v>16666.666666666668</v>
      </c>
      <c r="BT32" s="143">
        <f t="shared" si="97"/>
        <v>16666.666666666668</v>
      </c>
      <c r="BU32" s="143">
        <f t="shared" si="97"/>
        <v>16666.666666666668</v>
      </c>
      <c r="BV32" s="143">
        <f t="shared" si="97"/>
        <v>16666.666666666668</v>
      </c>
      <c r="BW32" s="143">
        <f t="shared" si="97"/>
        <v>16666.666666666668</v>
      </c>
      <c r="BX32" s="143">
        <f t="shared" si="97"/>
        <v>16666.666666666668</v>
      </c>
      <c r="BY32" s="143">
        <f t="shared" si="97"/>
        <v>16666.666666666668</v>
      </c>
      <c r="BZ32" s="143">
        <f t="shared" si="97"/>
        <v>16666.666666666668</v>
      </c>
      <c r="CA32" s="143">
        <f t="shared" si="97"/>
        <v>16666.666666666668</v>
      </c>
      <c r="CB32" s="143">
        <f>+SUM(CB33:CB36)</f>
        <v>16666.666666666668</v>
      </c>
      <c r="CC32" s="41">
        <f t="shared" si="72"/>
        <v>199999.99999999997</v>
      </c>
      <c r="CD32" s="43">
        <f t="shared" si="68"/>
        <v>0</v>
      </c>
      <c r="CE32" s="43">
        <f t="shared" si="12"/>
        <v>0</v>
      </c>
      <c r="CF32" s="191"/>
    </row>
    <row r="33" spans="1:83" ht="28.8" outlineLevel="1" x14ac:dyDescent="0.3">
      <c r="A33" s="212" t="str">
        <f>+'[17]Cuadro de Costos (Perfil)'!C63</f>
        <v>Administración</v>
      </c>
      <c r="B33" s="213"/>
      <c r="C33" s="84">
        <v>43101</v>
      </c>
      <c r="D33" s="115"/>
      <c r="E33" s="80">
        <f>5*365</f>
        <v>1825</v>
      </c>
      <c r="F33" s="81">
        <v>60</v>
      </c>
      <c r="G33" s="144" t="s">
        <v>97</v>
      </c>
      <c r="H33" s="145">
        <f>+'[17]Cuadro de Costos (Perfil)'!F63</f>
        <v>100000</v>
      </c>
      <c r="I33" s="146">
        <f>+'[17]Cuadro de Costos (Perfil)'!D63</f>
        <v>100000</v>
      </c>
      <c r="J33" s="113">
        <f>+'[17]Cuadro de Costos (Perfil)'!E63</f>
        <v>0</v>
      </c>
      <c r="K33" s="133"/>
      <c r="L33" s="70">
        <f t="shared" si="20"/>
        <v>1700000</v>
      </c>
      <c r="M33" s="71">
        <f t="shared" ref="M33:N36" si="98">+I33*$H$39</f>
        <v>1700000</v>
      </c>
      <c r="N33" s="72">
        <f t="shared" si="98"/>
        <v>0</v>
      </c>
      <c r="O33" s="73">
        <f>+H33-SUM(Q33:AB33)-SUM(AQ33:BB33)-SUM(BD33:BO33)-SUM(AD33:AO33)-SUM(BQ33:CB33)</f>
        <v>0</v>
      </c>
      <c r="P33" s="74">
        <f t="shared" ref="P33:P36" si="99">+SUM(Q33:AB33)+SUM(AD33:AI33)</f>
        <v>30000</v>
      </c>
      <c r="Q33" s="147"/>
      <c r="R33" s="148"/>
      <c r="S33" s="148"/>
      <c r="T33" s="148"/>
      <c r="U33" s="148"/>
      <c r="V33" s="148"/>
      <c r="W33" s="148">
        <f>+$H$33/60*2</f>
        <v>3333.3333333333335</v>
      </c>
      <c r="X33" s="148">
        <f t="shared" ref="X33:AB33" si="100">+$H$33/60*2</f>
        <v>3333.3333333333335</v>
      </c>
      <c r="Y33" s="148">
        <f t="shared" si="100"/>
        <v>3333.3333333333335</v>
      </c>
      <c r="Z33" s="148">
        <f t="shared" si="100"/>
        <v>3333.3333333333335</v>
      </c>
      <c r="AA33" s="148">
        <f t="shared" si="100"/>
        <v>3333.3333333333335</v>
      </c>
      <c r="AB33" s="148">
        <f t="shared" si="100"/>
        <v>3333.3333333333335</v>
      </c>
      <c r="AC33" s="76">
        <f>+SUM(Q33:AB33)</f>
        <v>20000</v>
      </c>
      <c r="AD33" s="75">
        <f t="shared" ref="AD33:AO33" si="101">+$H$33/60</f>
        <v>1666.6666666666667</v>
      </c>
      <c r="AE33" s="75">
        <f t="shared" si="101"/>
        <v>1666.6666666666667</v>
      </c>
      <c r="AF33" s="75">
        <f t="shared" si="101"/>
        <v>1666.6666666666667</v>
      </c>
      <c r="AG33" s="75">
        <f t="shared" si="101"/>
        <v>1666.6666666666667</v>
      </c>
      <c r="AH33" s="75">
        <f t="shared" si="101"/>
        <v>1666.6666666666667</v>
      </c>
      <c r="AI33" s="75">
        <f t="shared" si="101"/>
        <v>1666.6666666666667</v>
      </c>
      <c r="AJ33" s="75">
        <f t="shared" si="101"/>
        <v>1666.6666666666667</v>
      </c>
      <c r="AK33" s="75">
        <f t="shared" si="101"/>
        <v>1666.6666666666667</v>
      </c>
      <c r="AL33" s="75">
        <f t="shared" si="101"/>
        <v>1666.6666666666667</v>
      </c>
      <c r="AM33" s="75">
        <f t="shared" si="101"/>
        <v>1666.6666666666667</v>
      </c>
      <c r="AN33" s="75">
        <f t="shared" si="101"/>
        <v>1666.6666666666667</v>
      </c>
      <c r="AO33" s="75">
        <f t="shared" si="101"/>
        <v>1666.6666666666667</v>
      </c>
      <c r="AP33" s="76">
        <f>+SUM(AD33:AO33)</f>
        <v>20000</v>
      </c>
      <c r="AQ33" s="75">
        <f t="shared" ref="AQ33:BB33" si="102">+$H$33/60</f>
        <v>1666.6666666666667</v>
      </c>
      <c r="AR33" s="75">
        <f t="shared" si="102"/>
        <v>1666.6666666666667</v>
      </c>
      <c r="AS33" s="75">
        <f t="shared" si="102"/>
        <v>1666.6666666666667</v>
      </c>
      <c r="AT33" s="75">
        <f t="shared" si="102"/>
        <v>1666.6666666666667</v>
      </c>
      <c r="AU33" s="75">
        <f t="shared" si="102"/>
        <v>1666.6666666666667</v>
      </c>
      <c r="AV33" s="75">
        <f t="shared" si="102"/>
        <v>1666.6666666666667</v>
      </c>
      <c r="AW33" s="75">
        <f t="shared" si="102"/>
        <v>1666.6666666666667</v>
      </c>
      <c r="AX33" s="75">
        <f t="shared" si="102"/>
        <v>1666.6666666666667</v>
      </c>
      <c r="AY33" s="75">
        <f t="shared" si="102"/>
        <v>1666.6666666666667</v>
      </c>
      <c r="AZ33" s="75">
        <f t="shared" si="102"/>
        <v>1666.6666666666667</v>
      </c>
      <c r="BA33" s="75">
        <f t="shared" si="102"/>
        <v>1666.6666666666667</v>
      </c>
      <c r="BB33" s="75">
        <f t="shared" si="102"/>
        <v>1666.6666666666667</v>
      </c>
      <c r="BC33" s="77">
        <f t="shared" si="53"/>
        <v>20000</v>
      </c>
      <c r="BD33" s="75">
        <f t="shared" ref="BD33:BO33" si="103">+$H$33/60</f>
        <v>1666.6666666666667</v>
      </c>
      <c r="BE33" s="75">
        <f t="shared" si="103"/>
        <v>1666.6666666666667</v>
      </c>
      <c r="BF33" s="75">
        <f t="shared" si="103"/>
        <v>1666.6666666666667</v>
      </c>
      <c r="BG33" s="75">
        <f t="shared" si="103"/>
        <v>1666.6666666666667</v>
      </c>
      <c r="BH33" s="75">
        <f t="shared" si="103"/>
        <v>1666.6666666666667</v>
      </c>
      <c r="BI33" s="75">
        <f t="shared" si="103"/>
        <v>1666.6666666666667</v>
      </c>
      <c r="BJ33" s="75">
        <f t="shared" si="103"/>
        <v>1666.6666666666667</v>
      </c>
      <c r="BK33" s="75">
        <f t="shared" si="103"/>
        <v>1666.6666666666667</v>
      </c>
      <c r="BL33" s="75">
        <f t="shared" si="103"/>
        <v>1666.6666666666667</v>
      </c>
      <c r="BM33" s="75">
        <f t="shared" si="103"/>
        <v>1666.6666666666667</v>
      </c>
      <c r="BN33" s="75">
        <f t="shared" si="103"/>
        <v>1666.6666666666667</v>
      </c>
      <c r="BO33" s="75">
        <f t="shared" si="103"/>
        <v>1666.6666666666667</v>
      </c>
      <c r="BP33" s="76">
        <f>+SUM(BD33:BO33)</f>
        <v>20000</v>
      </c>
      <c r="BQ33" s="75">
        <f t="shared" ref="BQ33:CB33" si="104">+$H$33/60</f>
        <v>1666.6666666666667</v>
      </c>
      <c r="BR33" s="75">
        <f t="shared" si="104"/>
        <v>1666.6666666666667</v>
      </c>
      <c r="BS33" s="75">
        <f t="shared" si="104"/>
        <v>1666.6666666666667</v>
      </c>
      <c r="BT33" s="75">
        <f t="shared" si="104"/>
        <v>1666.6666666666667</v>
      </c>
      <c r="BU33" s="75">
        <f t="shared" si="104"/>
        <v>1666.6666666666667</v>
      </c>
      <c r="BV33" s="75">
        <f t="shared" si="104"/>
        <v>1666.6666666666667</v>
      </c>
      <c r="BW33" s="75">
        <f t="shared" si="104"/>
        <v>1666.6666666666667</v>
      </c>
      <c r="BX33" s="75">
        <f t="shared" si="104"/>
        <v>1666.6666666666667</v>
      </c>
      <c r="BY33" s="75">
        <f t="shared" si="104"/>
        <v>1666.6666666666667</v>
      </c>
      <c r="BZ33" s="75">
        <f t="shared" si="104"/>
        <v>1666.6666666666667</v>
      </c>
      <c r="CA33" s="75">
        <f t="shared" si="104"/>
        <v>1666.6666666666667</v>
      </c>
      <c r="CB33" s="75">
        <f t="shared" si="104"/>
        <v>1666.6666666666667</v>
      </c>
      <c r="CC33" s="76">
        <f>+SUM(BQ33:CB33)</f>
        <v>20000</v>
      </c>
      <c r="CD33" s="43">
        <f t="shared" si="68"/>
        <v>0</v>
      </c>
      <c r="CE33" s="43">
        <f t="shared" si="12"/>
        <v>0</v>
      </c>
    </row>
    <row r="34" spans="1:83" s="135" customFormat="1" ht="28.8" outlineLevel="1" x14ac:dyDescent="0.3">
      <c r="A34" s="212" t="str">
        <f>+'[17]Cuadro de Costos (Perfil)'!C64</f>
        <v>Supervisión</v>
      </c>
      <c r="B34" s="214"/>
      <c r="C34" s="84">
        <v>43101</v>
      </c>
      <c r="D34" s="115"/>
      <c r="E34" s="80">
        <f>5*365</f>
        <v>1825</v>
      </c>
      <c r="F34" s="81">
        <v>60</v>
      </c>
      <c r="G34" s="144" t="s">
        <v>97</v>
      </c>
      <c r="H34" s="149">
        <f>+'[17]Cuadro de Costos (Perfil)'!F64</f>
        <v>600000</v>
      </c>
      <c r="I34" s="67">
        <f>+'[17]Cuadro de Costos (Perfil)'!D64</f>
        <v>600000</v>
      </c>
      <c r="J34" s="113">
        <f>+'[17]Cuadro de Costos (Perfil)'!E64</f>
        <v>0</v>
      </c>
      <c r="K34" s="133"/>
      <c r="L34" s="70">
        <f t="shared" si="20"/>
        <v>10200000</v>
      </c>
      <c r="M34" s="71">
        <f t="shared" si="98"/>
        <v>10200000</v>
      </c>
      <c r="N34" s="72">
        <f t="shared" si="98"/>
        <v>0</v>
      </c>
      <c r="O34" s="73">
        <f>+H34-SUM(Q34:AB34)-SUM(AQ34:BB34)-SUM(BD34:BO34)-SUM(AD34:AO34)-SUM(BQ34:CB34)</f>
        <v>0</v>
      </c>
      <c r="P34" s="150"/>
      <c r="Q34" s="151"/>
      <c r="R34" s="75"/>
      <c r="S34" s="75"/>
      <c r="T34" s="75"/>
      <c r="U34" s="75"/>
      <c r="V34" s="75"/>
      <c r="W34" s="75">
        <f>+$H$34/60*2</f>
        <v>20000</v>
      </c>
      <c r="X34" s="75">
        <f t="shared" ref="X34:AB34" si="105">+$H$34/60*2</f>
        <v>20000</v>
      </c>
      <c r="Y34" s="75">
        <f t="shared" si="105"/>
        <v>20000</v>
      </c>
      <c r="Z34" s="75">
        <f t="shared" si="105"/>
        <v>20000</v>
      </c>
      <c r="AA34" s="75">
        <f t="shared" si="105"/>
        <v>20000</v>
      </c>
      <c r="AB34" s="75">
        <f t="shared" si="105"/>
        <v>20000</v>
      </c>
      <c r="AC34" s="76">
        <f t="shared" ref="AC34:AC36" si="106">+SUM(Q34:AB34)</f>
        <v>120000</v>
      </c>
      <c r="AD34" s="75">
        <f t="shared" ref="AD34:CB34" si="107">+$H$34/60</f>
        <v>10000</v>
      </c>
      <c r="AE34" s="75">
        <f t="shared" si="107"/>
        <v>10000</v>
      </c>
      <c r="AF34" s="75">
        <f t="shared" si="107"/>
        <v>10000</v>
      </c>
      <c r="AG34" s="75">
        <f t="shared" si="107"/>
        <v>10000</v>
      </c>
      <c r="AH34" s="75">
        <f t="shared" si="107"/>
        <v>10000</v>
      </c>
      <c r="AI34" s="75">
        <f t="shared" si="107"/>
        <v>10000</v>
      </c>
      <c r="AJ34" s="75">
        <f t="shared" si="107"/>
        <v>10000</v>
      </c>
      <c r="AK34" s="75">
        <f t="shared" si="107"/>
        <v>10000</v>
      </c>
      <c r="AL34" s="75">
        <f t="shared" si="107"/>
        <v>10000</v>
      </c>
      <c r="AM34" s="75">
        <f t="shared" si="107"/>
        <v>10000</v>
      </c>
      <c r="AN34" s="75">
        <f t="shared" si="107"/>
        <v>10000</v>
      </c>
      <c r="AO34" s="75">
        <f t="shared" si="107"/>
        <v>10000</v>
      </c>
      <c r="AP34" s="76">
        <f t="shared" ref="AP34:AP36" si="108">+SUM(AD34:AO34)</f>
        <v>120000</v>
      </c>
      <c r="AQ34" s="75">
        <f t="shared" si="107"/>
        <v>10000</v>
      </c>
      <c r="AR34" s="75">
        <f t="shared" si="107"/>
        <v>10000</v>
      </c>
      <c r="AS34" s="75">
        <f t="shared" si="107"/>
        <v>10000</v>
      </c>
      <c r="AT34" s="75">
        <f t="shared" si="107"/>
        <v>10000</v>
      </c>
      <c r="AU34" s="75">
        <f t="shared" si="107"/>
        <v>10000</v>
      </c>
      <c r="AV34" s="75">
        <f t="shared" si="107"/>
        <v>10000</v>
      </c>
      <c r="AW34" s="75">
        <f t="shared" si="107"/>
        <v>10000</v>
      </c>
      <c r="AX34" s="75">
        <f t="shared" si="107"/>
        <v>10000</v>
      </c>
      <c r="AY34" s="75">
        <f t="shared" si="107"/>
        <v>10000</v>
      </c>
      <c r="AZ34" s="75">
        <f t="shared" si="107"/>
        <v>10000</v>
      </c>
      <c r="BA34" s="75">
        <f t="shared" si="107"/>
        <v>10000</v>
      </c>
      <c r="BB34" s="75">
        <f t="shared" si="107"/>
        <v>10000</v>
      </c>
      <c r="BC34" s="77">
        <f t="shared" si="53"/>
        <v>120000</v>
      </c>
      <c r="BD34" s="75">
        <f t="shared" si="107"/>
        <v>10000</v>
      </c>
      <c r="BE34" s="75">
        <f t="shared" si="107"/>
        <v>10000</v>
      </c>
      <c r="BF34" s="75">
        <f t="shared" si="107"/>
        <v>10000</v>
      </c>
      <c r="BG34" s="75">
        <f t="shared" si="107"/>
        <v>10000</v>
      </c>
      <c r="BH34" s="75">
        <f t="shared" si="107"/>
        <v>10000</v>
      </c>
      <c r="BI34" s="75">
        <f t="shared" si="107"/>
        <v>10000</v>
      </c>
      <c r="BJ34" s="75">
        <f t="shared" si="107"/>
        <v>10000</v>
      </c>
      <c r="BK34" s="75">
        <f t="shared" si="107"/>
        <v>10000</v>
      </c>
      <c r="BL34" s="75">
        <f t="shared" si="107"/>
        <v>10000</v>
      </c>
      <c r="BM34" s="75">
        <f t="shared" si="107"/>
        <v>10000</v>
      </c>
      <c r="BN34" s="75">
        <f t="shared" si="107"/>
        <v>10000</v>
      </c>
      <c r="BO34" s="75">
        <f t="shared" si="107"/>
        <v>10000</v>
      </c>
      <c r="BP34" s="76">
        <f t="shared" ref="BP34:BP37" si="109">+SUM(BD34:BO34)</f>
        <v>120000</v>
      </c>
      <c r="BQ34" s="75">
        <f t="shared" si="107"/>
        <v>10000</v>
      </c>
      <c r="BR34" s="75">
        <f t="shared" si="107"/>
        <v>10000</v>
      </c>
      <c r="BS34" s="75">
        <f t="shared" si="107"/>
        <v>10000</v>
      </c>
      <c r="BT34" s="75">
        <f t="shared" si="107"/>
        <v>10000</v>
      </c>
      <c r="BU34" s="75">
        <f t="shared" si="107"/>
        <v>10000</v>
      </c>
      <c r="BV34" s="75">
        <f t="shared" si="107"/>
        <v>10000</v>
      </c>
      <c r="BW34" s="75">
        <f t="shared" si="107"/>
        <v>10000</v>
      </c>
      <c r="BX34" s="75">
        <f t="shared" si="107"/>
        <v>10000</v>
      </c>
      <c r="BY34" s="75">
        <f t="shared" si="107"/>
        <v>10000</v>
      </c>
      <c r="BZ34" s="75">
        <f t="shared" si="107"/>
        <v>10000</v>
      </c>
      <c r="CA34" s="75">
        <f t="shared" si="107"/>
        <v>10000</v>
      </c>
      <c r="CB34" s="75">
        <f t="shared" si="107"/>
        <v>10000</v>
      </c>
      <c r="CC34" s="76">
        <f t="shared" ref="CC34:CC37" si="110">+SUM(BQ34:CB34)</f>
        <v>120000</v>
      </c>
      <c r="CD34" s="43">
        <f t="shared" ref="CD34" si="111">+SUM(BQ34:CB34)+SUM(BD34:BO34)+SUM(AQ34:BB34)+SUM(AD34:AO34)+SUM(Q34:AB34)-AC34-AP34-BC34-BP34-CC34</f>
        <v>0</v>
      </c>
      <c r="CE34" s="43">
        <f t="shared" ref="CE34" si="112">+SUM(BQ34:CB34)+SUM(BD34:BO34)+SUM(AQ34:BB34)+SUM(AD34:AO34)+SUM(Q34:AB34)-H34</f>
        <v>0</v>
      </c>
    </row>
    <row r="35" spans="1:83" ht="28.8" outlineLevel="1" x14ac:dyDescent="0.3">
      <c r="A35" s="212" t="str">
        <f>+'[17]Cuadro de Costos (Perfil)'!C66</f>
        <v>Auditorías</v>
      </c>
      <c r="B35" s="214"/>
      <c r="C35" s="84">
        <v>43296</v>
      </c>
      <c r="D35" s="115"/>
      <c r="E35" s="80">
        <f>5*365</f>
        <v>1825</v>
      </c>
      <c r="F35" s="81">
        <f>5*12</f>
        <v>60</v>
      </c>
      <c r="G35" s="144" t="s">
        <v>97</v>
      </c>
      <c r="H35" s="149">
        <f>+'[17]Cuadro de Costos (Perfil)'!F66</f>
        <v>200000</v>
      </c>
      <c r="I35" s="67">
        <f>+'[17]Cuadro de Costos (Perfil)'!D66</f>
        <v>200000</v>
      </c>
      <c r="J35" s="152">
        <f>+'[17]Cuadro de Costos (Perfil)'!E66</f>
        <v>0</v>
      </c>
      <c r="K35" s="133"/>
      <c r="L35" s="70">
        <f t="shared" si="20"/>
        <v>3400000</v>
      </c>
      <c r="M35" s="71">
        <f t="shared" si="98"/>
        <v>3400000</v>
      </c>
      <c r="N35" s="72">
        <f t="shared" si="98"/>
        <v>0</v>
      </c>
      <c r="O35" s="73">
        <f>+H35-SUM(Q35:AB35)-SUM(AQ35:BB35)-SUM(BD35:BO35)-SUM(AD35:AO35)-SUM(BQ35:CB35)</f>
        <v>0</v>
      </c>
      <c r="P35" s="74">
        <f t="shared" si="99"/>
        <v>60000</v>
      </c>
      <c r="Q35" s="151"/>
      <c r="R35" s="75"/>
      <c r="S35" s="75"/>
      <c r="T35" s="75"/>
      <c r="U35" s="75"/>
      <c r="V35" s="75"/>
      <c r="W35" s="75">
        <f>+$H$35/60*2</f>
        <v>6666.666666666667</v>
      </c>
      <c r="X35" s="75">
        <f t="shared" ref="X35:AB35" si="113">+$H$35/60*2</f>
        <v>6666.666666666667</v>
      </c>
      <c r="Y35" s="75">
        <f t="shared" si="113"/>
        <v>6666.666666666667</v>
      </c>
      <c r="Z35" s="75">
        <f t="shared" si="113"/>
        <v>6666.666666666667</v>
      </c>
      <c r="AA35" s="75">
        <f t="shared" si="113"/>
        <v>6666.666666666667</v>
      </c>
      <c r="AB35" s="75">
        <f t="shared" si="113"/>
        <v>6666.666666666667</v>
      </c>
      <c r="AC35" s="76">
        <f t="shared" si="106"/>
        <v>40000</v>
      </c>
      <c r="AD35" s="75">
        <f t="shared" ref="AD35:AO35" si="114">+$H$35/60</f>
        <v>3333.3333333333335</v>
      </c>
      <c r="AE35" s="75">
        <f t="shared" si="114"/>
        <v>3333.3333333333335</v>
      </c>
      <c r="AF35" s="75">
        <f t="shared" si="114"/>
        <v>3333.3333333333335</v>
      </c>
      <c r="AG35" s="75">
        <f t="shared" si="114"/>
        <v>3333.3333333333335</v>
      </c>
      <c r="AH35" s="75">
        <f t="shared" si="114"/>
        <v>3333.3333333333335</v>
      </c>
      <c r="AI35" s="75">
        <f t="shared" si="114"/>
        <v>3333.3333333333335</v>
      </c>
      <c r="AJ35" s="75">
        <f t="shared" si="114"/>
        <v>3333.3333333333335</v>
      </c>
      <c r="AK35" s="75">
        <f t="shared" si="114"/>
        <v>3333.3333333333335</v>
      </c>
      <c r="AL35" s="75">
        <f t="shared" si="114"/>
        <v>3333.3333333333335</v>
      </c>
      <c r="AM35" s="75">
        <f t="shared" si="114"/>
        <v>3333.3333333333335</v>
      </c>
      <c r="AN35" s="75">
        <f t="shared" si="114"/>
        <v>3333.3333333333335</v>
      </c>
      <c r="AO35" s="75">
        <f t="shared" si="114"/>
        <v>3333.3333333333335</v>
      </c>
      <c r="AP35" s="76">
        <f t="shared" si="108"/>
        <v>40000</v>
      </c>
      <c r="AQ35" s="75">
        <f t="shared" ref="AQ35:BB35" si="115">+$H$35/60</f>
        <v>3333.3333333333335</v>
      </c>
      <c r="AR35" s="75">
        <f t="shared" si="115"/>
        <v>3333.3333333333335</v>
      </c>
      <c r="AS35" s="75">
        <f t="shared" si="115"/>
        <v>3333.3333333333335</v>
      </c>
      <c r="AT35" s="75">
        <f t="shared" si="115"/>
        <v>3333.3333333333335</v>
      </c>
      <c r="AU35" s="75">
        <f t="shared" si="115"/>
        <v>3333.3333333333335</v>
      </c>
      <c r="AV35" s="75">
        <f t="shared" si="115"/>
        <v>3333.3333333333335</v>
      </c>
      <c r="AW35" s="75">
        <f t="shared" si="115"/>
        <v>3333.3333333333335</v>
      </c>
      <c r="AX35" s="75">
        <f t="shared" si="115"/>
        <v>3333.3333333333335</v>
      </c>
      <c r="AY35" s="75">
        <f t="shared" si="115"/>
        <v>3333.3333333333335</v>
      </c>
      <c r="AZ35" s="75">
        <f t="shared" si="115"/>
        <v>3333.3333333333335</v>
      </c>
      <c r="BA35" s="75">
        <f t="shared" si="115"/>
        <v>3333.3333333333335</v>
      </c>
      <c r="BB35" s="75">
        <f t="shared" si="115"/>
        <v>3333.3333333333335</v>
      </c>
      <c r="BC35" s="77">
        <f t="shared" si="53"/>
        <v>40000</v>
      </c>
      <c r="BD35" s="75">
        <f t="shared" ref="BD35:BO35" si="116">+$H$35/60</f>
        <v>3333.3333333333335</v>
      </c>
      <c r="BE35" s="75">
        <f t="shared" si="116"/>
        <v>3333.3333333333335</v>
      </c>
      <c r="BF35" s="75">
        <f t="shared" si="116"/>
        <v>3333.3333333333335</v>
      </c>
      <c r="BG35" s="75">
        <f t="shared" si="116"/>
        <v>3333.3333333333335</v>
      </c>
      <c r="BH35" s="75">
        <f t="shared" si="116"/>
        <v>3333.3333333333335</v>
      </c>
      <c r="BI35" s="75">
        <f t="shared" si="116"/>
        <v>3333.3333333333335</v>
      </c>
      <c r="BJ35" s="75">
        <f t="shared" si="116"/>
        <v>3333.3333333333335</v>
      </c>
      <c r="BK35" s="75">
        <f t="shared" si="116"/>
        <v>3333.3333333333335</v>
      </c>
      <c r="BL35" s="75">
        <f t="shared" si="116"/>
        <v>3333.3333333333335</v>
      </c>
      <c r="BM35" s="75">
        <f t="shared" si="116"/>
        <v>3333.3333333333335</v>
      </c>
      <c r="BN35" s="75">
        <f t="shared" si="116"/>
        <v>3333.3333333333335</v>
      </c>
      <c r="BO35" s="75">
        <f t="shared" si="116"/>
        <v>3333.3333333333335</v>
      </c>
      <c r="BP35" s="76">
        <f t="shared" si="109"/>
        <v>40000</v>
      </c>
      <c r="BQ35" s="75">
        <f t="shared" ref="BQ35:CB35" si="117">+$H$35/60</f>
        <v>3333.3333333333335</v>
      </c>
      <c r="BR35" s="75">
        <f t="shared" si="117"/>
        <v>3333.3333333333335</v>
      </c>
      <c r="BS35" s="75">
        <f t="shared" si="117"/>
        <v>3333.3333333333335</v>
      </c>
      <c r="BT35" s="75">
        <f t="shared" si="117"/>
        <v>3333.3333333333335</v>
      </c>
      <c r="BU35" s="75">
        <f t="shared" si="117"/>
        <v>3333.3333333333335</v>
      </c>
      <c r="BV35" s="75">
        <f t="shared" si="117"/>
        <v>3333.3333333333335</v>
      </c>
      <c r="BW35" s="75">
        <f t="shared" si="117"/>
        <v>3333.3333333333335</v>
      </c>
      <c r="BX35" s="75">
        <f t="shared" si="117"/>
        <v>3333.3333333333335</v>
      </c>
      <c r="BY35" s="75">
        <f t="shared" si="117"/>
        <v>3333.3333333333335</v>
      </c>
      <c r="BZ35" s="75">
        <f t="shared" si="117"/>
        <v>3333.3333333333335</v>
      </c>
      <c r="CA35" s="75">
        <f t="shared" si="117"/>
        <v>3333.3333333333335</v>
      </c>
      <c r="CB35" s="75">
        <f t="shared" si="117"/>
        <v>3333.3333333333335</v>
      </c>
      <c r="CC35" s="76">
        <f t="shared" si="110"/>
        <v>40000</v>
      </c>
      <c r="CD35" s="43">
        <f t="shared" si="68"/>
        <v>0</v>
      </c>
      <c r="CE35" s="43">
        <f>+SUM(BQ35:CB35)+SUM(BD35:BO35)+SUM(AQ35:BB35)+SUM(AD35:AO35)+SUM(Q35:AB35)-H35</f>
        <v>0</v>
      </c>
    </row>
    <row r="36" spans="1:83" ht="29.4" outlineLevel="1" thickBot="1" x14ac:dyDescent="0.35">
      <c r="A36" s="212" t="str">
        <f>+'[17]Cuadro de Costos (Perfil)'!C67</f>
        <v>Evaluación</v>
      </c>
      <c r="B36" s="215"/>
      <c r="C36" s="153">
        <v>43101</v>
      </c>
      <c r="D36" s="115"/>
      <c r="E36" s="80">
        <f>5*365</f>
        <v>1825</v>
      </c>
      <c r="F36" s="81">
        <f>5*12</f>
        <v>60</v>
      </c>
      <c r="G36" s="144" t="s">
        <v>97</v>
      </c>
      <c r="H36" s="154">
        <f>+'[17]Cuadro de Costos (Perfil)'!F67</f>
        <v>100000</v>
      </c>
      <c r="I36" s="155">
        <f>+'[17]Cuadro de Costos (Perfil)'!D67</f>
        <v>100000</v>
      </c>
      <c r="J36" s="152">
        <f>+'[17]Cuadro de Costos (Perfil)'!E67</f>
        <v>0</v>
      </c>
      <c r="K36" s="133"/>
      <c r="L36" s="70">
        <f t="shared" si="20"/>
        <v>1700000</v>
      </c>
      <c r="M36" s="71">
        <f t="shared" si="98"/>
        <v>1700000</v>
      </c>
      <c r="N36" s="72">
        <f t="shared" si="98"/>
        <v>0</v>
      </c>
      <c r="O36" s="73">
        <f>+H36-SUM(Q36:AB36)-SUM(AQ36:BB36)-SUM(BD36:BO36)-SUM(AD36:AO36)-SUM(BQ36:CB36)</f>
        <v>0</v>
      </c>
      <c r="P36" s="74">
        <f t="shared" si="99"/>
        <v>30000</v>
      </c>
      <c r="Q36" s="156"/>
      <c r="R36" s="157"/>
      <c r="S36" s="157"/>
      <c r="T36" s="157"/>
      <c r="U36" s="157"/>
      <c r="V36" s="157"/>
      <c r="W36" s="157">
        <f>+$H$36/60*2</f>
        <v>3333.3333333333335</v>
      </c>
      <c r="X36" s="157">
        <f t="shared" ref="X36:AB36" si="118">+$H$36/60*2</f>
        <v>3333.3333333333335</v>
      </c>
      <c r="Y36" s="157">
        <f t="shared" si="118"/>
        <v>3333.3333333333335</v>
      </c>
      <c r="Z36" s="157">
        <f t="shared" si="118"/>
        <v>3333.3333333333335</v>
      </c>
      <c r="AA36" s="157">
        <f t="shared" si="118"/>
        <v>3333.3333333333335</v>
      </c>
      <c r="AB36" s="157">
        <f t="shared" si="118"/>
        <v>3333.3333333333335</v>
      </c>
      <c r="AC36" s="76">
        <f t="shared" si="106"/>
        <v>20000</v>
      </c>
      <c r="AD36" s="156">
        <f>+$H$36/60</f>
        <v>1666.6666666666667</v>
      </c>
      <c r="AE36" s="157">
        <f t="shared" ref="AE36:AO36" si="119">+$H$36/60</f>
        <v>1666.6666666666667</v>
      </c>
      <c r="AF36" s="157">
        <f t="shared" si="119"/>
        <v>1666.6666666666667</v>
      </c>
      <c r="AG36" s="157">
        <f t="shared" si="119"/>
        <v>1666.6666666666667</v>
      </c>
      <c r="AH36" s="157">
        <f t="shared" si="119"/>
        <v>1666.6666666666667</v>
      </c>
      <c r="AI36" s="157">
        <f t="shared" si="119"/>
        <v>1666.6666666666667</v>
      </c>
      <c r="AJ36" s="157">
        <f t="shared" si="119"/>
        <v>1666.6666666666667</v>
      </c>
      <c r="AK36" s="157">
        <f t="shared" si="119"/>
        <v>1666.6666666666667</v>
      </c>
      <c r="AL36" s="157">
        <f t="shared" si="119"/>
        <v>1666.6666666666667</v>
      </c>
      <c r="AM36" s="157">
        <f t="shared" si="119"/>
        <v>1666.6666666666667</v>
      </c>
      <c r="AN36" s="157">
        <f t="shared" si="119"/>
        <v>1666.6666666666667</v>
      </c>
      <c r="AO36" s="158">
        <f t="shared" si="119"/>
        <v>1666.6666666666667</v>
      </c>
      <c r="AP36" s="76">
        <f t="shared" si="108"/>
        <v>20000</v>
      </c>
      <c r="AQ36" s="156">
        <f>+$H$36/60</f>
        <v>1666.6666666666667</v>
      </c>
      <c r="AR36" s="157">
        <f t="shared" ref="AR36:BB36" si="120">+$H$36/60</f>
        <v>1666.6666666666667</v>
      </c>
      <c r="AS36" s="157">
        <f t="shared" si="120"/>
        <v>1666.6666666666667</v>
      </c>
      <c r="AT36" s="157">
        <f t="shared" si="120"/>
        <v>1666.6666666666667</v>
      </c>
      <c r="AU36" s="157">
        <f t="shared" si="120"/>
        <v>1666.6666666666667</v>
      </c>
      <c r="AV36" s="157">
        <f t="shared" si="120"/>
        <v>1666.6666666666667</v>
      </c>
      <c r="AW36" s="157">
        <f t="shared" si="120"/>
        <v>1666.6666666666667</v>
      </c>
      <c r="AX36" s="157">
        <f t="shared" si="120"/>
        <v>1666.6666666666667</v>
      </c>
      <c r="AY36" s="157">
        <f t="shared" si="120"/>
        <v>1666.6666666666667</v>
      </c>
      <c r="AZ36" s="157">
        <f t="shared" si="120"/>
        <v>1666.6666666666667</v>
      </c>
      <c r="BA36" s="157">
        <f t="shared" si="120"/>
        <v>1666.6666666666667</v>
      </c>
      <c r="BB36" s="158">
        <f t="shared" si="120"/>
        <v>1666.6666666666667</v>
      </c>
      <c r="BC36" s="77">
        <f t="shared" si="53"/>
        <v>20000</v>
      </c>
      <c r="BD36" s="156">
        <f>+$H$36/60</f>
        <v>1666.6666666666667</v>
      </c>
      <c r="BE36" s="157">
        <f t="shared" ref="BE36:BO36" si="121">+$H$36/60</f>
        <v>1666.6666666666667</v>
      </c>
      <c r="BF36" s="157">
        <f t="shared" si="121"/>
        <v>1666.6666666666667</v>
      </c>
      <c r="BG36" s="157">
        <f t="shared" si="121"/>
        <v>1666.6666666666667</v>
      </c>
      <c r="BH36" s="157">
        <f t="shared" si="121"/>
        <v>1666.6666666666667</v>
      </c>
      <c r="BI36" s="157">
        <f t="shared" si="121"/>
        <v>1666.6666666666667</v>
      </c>
      <c r="BJ36" s="157">
        <f t="shared" si="121"/>
        <v>1666.6666666666667</v>
      </c>
      <c r="BK36" s="157">
        <f t="shared" si="121"/>
        <v>1666.6666666666667</v>
      </c>
      <c r="BL36" s="157">
        <f t="shared" si="121"/>
        <v>1666.6666666666667</v>
      </c>
      <c r="BM36" s="157">
        <f t="shared" si="121"/>
        <v>1666.6666666666667</v>
      </c>
      <c r="BN36" s="157">
        <f t="shared" si="121"/>
        <v>1666.6666666666667</v>
      </c>
      <c r="BO36" s="158">
        <f t="shared" si="121"/>
        <v>1666.6666666666667</v>
      </c>
      <c r="BP36" s="76">
        <f t="shared" si="109"/>
        <v>20000</v>
      </c>
      <c r="BQ36" s="156">
        <f>+$H$36/60</f>
        <v>1666.6666666666667</v>
      </c>
      <c r="BR36" s="157">
        <f t="shared" ref="BR36:CB36" si="122">+$H$36/60</f>
        <v>1666.6666666666667</v>
      </c>
      <c r="BS36" s="157">
        <f t="shared" si="122"/>
        <v>1666.6666666666667</v>
      </c>
      <c r="BT36" s="157">
        <f t="shared" si="122"/>
        <v>1666.6666666666667</v>
      </c>
      <c r="BU36" s="157">
        <f t="shared" si="122"/>
        <v>1666.6666666666667</v>
      </c>
      <c r="BV36" s="157">
        <f t="shared" si="122"/>
        <v>1666.6666666666667</v>
      </c>
      <c r="BW36" s="157">
        <f t="shared" si="122"/>
        <v>1666.6666666666667</v>
      </c>
      <c r="BX36" s="157">
        <f t="shared" si="122"/>
        <v>1666.6666666666667</v>
      </c>
      <c r="BY36" s="157">
        <f t="shared" si="122"/>
        <v>1666.6666666666667</v>
      </c>
      <c r="BZ36" s="157">
        <f t="shared" si="122"/>
        <v>1666.6666666666667</v>
      </c>
      <c r="CA36" s="157">
        <f t="shared" si="122"/>
        <v>1666.6666666666667</v>
      </c>
      <c r="CB36" s="158">
        <f t="shared" si="122"/>
        <v>1666.6666666666667</v>
      </c>
      <c r="CC36" s="76">
        <f t="shared" si="110"/>
        <v>20000</v>
      </c>
      <c r="CD36" s="43">
        <f t="shared" si="68"/>
        <v>0</v>
      </c>
      <c r="CE36" s="43">
        <f>+SUM(BQ36:CB36)+SUM(BD36:BO36)+SUM(AQ36:BB36)+SUM(AD36:AO36)+SUM(Q36:AB36)-H36</f>
        <v>0</v>
      </c>
    </row>
    <row r="37" spans="1:83" s="4" customFormat="1" ht="15" thickBot="1" x14ac:dyDescent="0.35">
      <c r="A37" s="25" t="s">
        <v>98</v>
      </c>
      <c r="B37" s="26"/>
      <c r="C37" s="190"/>
      <c r="D37" s="190"/>
      <c r="E37" s="28"/>
      <c r="F37" s="28"/>
      <c r="G37" s="29"/>
      <c r="H37" s="30">
        <f>+H7+H22+H32</f>
        <v>180000000</v>
      </c>
      <c r="I37" s="31">
        <f>+I7+I22+I32</f>
        <v>150000000</v>
      </c>
      <c r="J37" s="159">
        <f>+J7+J22+J32</f>
        <v>30000000</v>
      </c>
      <c r="K37" s="160">
        <f t="shared" si="0"/>
        <v>0.16666666666666666</v>
      </c>
      <c r="L37" s="34">
        <f>+L7+L22+L32</f>
        <v>2359100547.8698668</v>
      </c>
      <c r="M37" s="161">
        <f>+M7+M22+M32</f>
        <v>1974874174.4251647</v>
      </c>
      <c r="N37" s="162">
        <f>+N7+N22+N32</f>
        <v>384226373.44470179</v>
      </c>
      <c r="O37" s="37"/>
      <c r="P37" s="38" t="e">
        <f t="shared" ref="P37:CA37" si="123">+P7+P22+P32</f>
        <v>#REF!</v>
      </c>
      <c r="Q37" s="163">
        <f t="shared" si="123"/>
        <v>50000</v>
      </c>
      <c r="R37" s="163">
        <f t="shared" si="123"/>
        <v>0</v>
      </c>
      <c r="S37" s="163">
        <f t="shared" si="123"/>
        <v>0</v>
      </c>
      <c r="T37" s="163">
        <f t="shared" si="123"/>
        <v>0</v>
      </c>
      <c r="U37" s="163">
        <f t="shared" si="123"/>
        <v>0</v>
      </c>
      <c r="V37" s="163">
        <f t="shared" si="123"/>
        <v>0</v>
      </c>
      <c r="W37" s="163">
        <f t="shared" si="123"/>
        <v>33333.333333333336</v>
      </c>
      <c r="X37" s="163">
        <f t="shared" si="123"/>
        <v>33333.333333333336</v>
      </c>
      <c r="Y37" s="163">
        <f t="shared" si="123"/>
        <v>3121729.5178933335</v>
      </c>
      <c r="Z37" s="163">
        <f t="shared" si="123"/>
        <v>6366806.5295233335</v>
      </c>
      <c r="AA37" s="163">
        <f t="shared" si="123"/>
        <v>1154690.9808833331</v>
      </c>
      <c r="AB37" s="163">
        <f t="shared" si="123"/>
        <v>490923.39356333332</v>
      </c>
      <c r="AC37" s="40">
        <f t="shared" ref="AC37" si="124">+SUM(Q37:AB37)</f>
        <v>11250817.08853</v>
      </c>
      <c r="AD37" s="163">
        <f t="shared" si="123"/>
        <v>876154.60869333334</v>
      </c>
      <c r="AE37" s="163">
        <f t="shared" si="123"/>
        <v>1430040.0607433333</v>
      </c>
      <c r="AF37" s="163">
        <f t="shared" si="123"/>
        <v>2038256.3267333335</v>
      </c>
      <c r="AG37" s="163">
        <f t="shared" si="123"/>
        <v>2556979.2430033325</v>
      </c>
      <c r="AH37" s="163">
        <f t="shared" si="123"/>
        <v>2722448.8971733325</v>
      </c>
      <c r="AI37" s="163">
        <f t="shared" si="123"/>
        <v>3271912.2021033326</v>
      </c>
      <c r="AJ37" s="163">
        <f t="shared" si="123"/>
        <v>9435074.5259473324</v>
      </c>
      <c r="AK37" s="163">
        <f t="shared" si="123"/>
        <v>6088526.055435867</v>
      </c>
      <c r="AL37" s="163">
        <f t="shared" si="123"/>
        <v>5274960.1278182669</v>
      </c>
      <c r="AM37" s="163">
        <f t="shared" si="123"/>
        <v>4973665.5212438665</v>
      </c>
      <c r="AN37" s="163">
        <f t="shared" si="123"/>
        <v>5199946.904869467</v>
      </c>
      <c r="AO37" s="163">
        <f t="shared" si="123"/>
        <v>5428473.2718024002</v>
      </c>
      <c r="AP37" s="40">
        <f t="shared" ref="AP37" si="125">+SUM(AD37:AO37)</f>
        <v>49296437.745567195</v>
      </c>
      <c r="AQ37" s="163">
        <f t="shared" si="123"/>
        <v>5382450.4388172003</v>
      </c>
      <c r="AR37" s="163">
        <f t="shared" si="123"/>
        <v>5277372.1661399994</v>
      </c>
      <c r="AS37" s="163">
        <f t="shared" si="123"/>
        <v>5294313.5688102674</v>
      </c>
      <c r="AT37" s="163">
        <f t="shared" si="123"/>
        <v>6594397.5851360001</v>
      </c>
      <c r="AU37" s="163">
        <f t="shared" si="123"/>
        <v>7388490.0685940012</v>
      </c>
      <c r="AV37" s="163">
        <f t="shared" si="123"/>
        <v>6665075.5300349332</v>
      </c>
      <c r="AW37" s="163">
        <f t="shared" si="123"/>
        <v>5274168.3685163995</v>
      </c>
      <c r="AX37" s="163">
        <f t="shared" si="123"/>
        <v>5231180.1508487994</v>
      </c>
      <c r="AY37" s="163">
        <f t="shared" si="123"/>
        <v>5152145.0679535996</v>
      </c>
      <c r="AZ37" s="163">
        <f t="shared" si="123"/>
        <v>4825056.1233775998</v>
      </c>
      <c r="BA37" s="163">
        <f t="shared" si="123"/>
        <v>4209002.9286884004</v>
      </c>
      <c r="BB37" s="163">
        <f t="shared" si="123"/>
        <v>3407093.5567970672</v>
      </c>
      <c r="BC37" s="40">
        <f t="shared" si="53"/>
        <v>64700745.55371426</v>
      </c>
      <c r="BD37" s="163">
        <f t="shared" si="123"/>
        <v>3801820.1285458668</v>
      </c>
      <c r="BE37" s="163">
        <f t="shared" si="123"/>
        <v>4102834.5984738674</v>
      </c>
      <c r="BF37" s="163">
        <f t="shared" si="123"/>
        <v>3810325.4664572002</v>
      </c>
      <c r="BG37" s="163">
        <f t="shared" si="123"/>
        <v>2689458.9188425336</v>
      </c>
      <c r="BH37" s="163">
        <f t="shared" si="123"/>
        <v>2661913.0485901334</v>
      </c>
      <c r="BI37" s="163">
        <f t="shared" si="123"/>
        <v>2621156.9004952004</v>
      </c>
      <c r="BJ37" s="163">
        <f t="shared" si="123"/>
        <v>2588178.6894423999</v>
      </c>
      <c r="BK37" s="163">
        <f t="shared" si="123"/>
        <v>2523078.3135405332</v>
      </c>
      <c r="BL37" s="163">
        <f t="shared" si="123"/>
        <v>1900614.5799189338</v>
      </c>
      <c r="BM37" s="163">
        <f t="shared" si="123"/>
        <v>1938650.6667456003</v>
      </c>
      <c r="BN37" s="163">
        <f t="shared" si="123"/>
        <v>1852612.4201349334</v>
      </c>
      <c r="BO37" s="163">
        <f t="shared" si="123"/>
        <v>1704210.4703973334</v>
      </c>
      <c r="BP37" s="41">
        <f t="shared" si="109"/>
        <v>32194854.201584533</v>
      </c>
      <c r="BQ37" s="163">
        <f t="shared" si="123"/>
        <v>1469151.9360760001</v>
      </c>
      <c r="BR37" s="163">
        <f t="shared" si="123"/>
        <v>1407317.7903520002</v>
      </c>
      <c r="BS37" s="163">
        <f t="shared" si="123"/>
        <v>1615764.6880373338</v>
      </c>
      <c r="BT37" s="163">
        <f t="shared" si="123"/>
        <v>1615764.6880373338</v>
      </c>
      <c r="BU37" s="163">
        <f t="shared" si="123"/>
        <v>1615764.6880373338</v>
      </c>
      <c r="BV37" s="163">
        <f t="shared" si="123"/>
        <v>1824211.5857226669</v>
      </c>
      <c r="BW37" s="163">
        <f t="shared" si="123"/>
        <v>1824211.5857226669</v>
      </c>
      <c r="BX37" s="163">
        <f t="shared" si="123"/>
        <v>1986855.4125013333</v>
      </c>
      <c r="BY37" s="163">
        <f t="shared" si="123"/>
        <v>1986855.4125013333</v>
      </c>
      <c r="BZ37" s="163">
        <f t="shared" si="123"/>
        <v>2195302.3101866664</v>
      </c>
      <c r="CA37" s="163">
        <f t="shared" si="123"/>
        <v>2195302.3101866664</v>
      </c>
      <c r="CB37" s="163">
        <f t="shared" ref="CB37" si="126">+CB7+CB22+CB32</f>
        <v>2820643.0032426668</v>
      </c>
      <c r="CC37" s="41">
        <f t="shared" si="110"/>
        <v>22557145.410604</v>
      </c>
      <c r="CD37" s="43">
        <f>+SUM(BQ37:CB37)+SUM(BD37:BO37)+SUM(AQ37:BB37)+SUM(AD37:AO37)+SUM(Q37:AB37)-AC37-AP37-BC37-BP37-CC37</f>
        <v>0</v>
      </c>
      <c r="CE37" s="43">
        <f>+SUM(BQ37:CB37)+SUM(BD37:BO37)+SUM(AQ37:BB37)+SUM(AD37:AO37)+SUM(Q37:AB37)-H37</f>
        <v>0</v>
      </c>
    </row>
    <row r="38" spans="1:83" s="4" customFormat="1" ht="15" thickBot="1" x14ac:dyDescent="0.35">
      <c r="A38" s="189" t="s">
        <v>99</v>
      </c>
      <c r="B38" s="189"/>
      <c r="C38" s="190"/>
      <c r="D38" s="190"/>
      <c r="E38" s="190"/>
      <c r="F38" s="190"/>
      <c r="G38" s="29"/>
      <c r="H38" s="124">
        <f>+I38+J38</f>
        <v>1</v>
      </c>
      <c r="I38" s="164">
        <f>+I37/H37</f>
        <v>0.83333333333333337</v>
      </c>
      <c r="J38" s="165">
        <f>+J37/H37</f>
        <v>0.16666666666666666</v>
      </c>
      <c r="K38" s="192"/>
      <c r="L38" s="166">
        <f>+M38+N38</f>
        <v>0.99999999999999989</v>
      </c>
      <c r="M38" s="167">
        <f>+M37/L37</f>
        <v>0.83713014106514594</v>
      </c>
      <c r="N38" s="168">
        <f>+N37/L37</f>
        <v>0.16286985893485392</v>
      </c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3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216"/>
      <c r="CE38" s="216"/>
    </row>
    <row r="39" spans="1:83" s="4" customFormat="1" ht="15" thickBot="1" x14ac:dyDescent="0.35">
      <c r="A39" s="217" t="s">
        <v>100</v>
      </c>
      <c r="B39" s="218"/>
      <c r="C39" s="219"/>
      <c r="D39" s="219"/>
      <c r="E39" s="220"/>
      <c r="F39" s="220"/>
      <c r="G39" s="221"/>
      <c r="H39" s="222">
        <v>17</v>
      </c>
      <c r="I39" s="223"/>
      <c r="J39" s="224"/>
      <c r="K39" s="169" t="s">
        <v>101</v>
      </c>
      <c r="L39" s="170"/>
      <c r="M39" s="170"/>
      <c r="N39" s="170"/>
      <c r="O39" s="171"/>
      <c r="P39" s="172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173">
        <f>+AC37-SUM(Q37:AB37)</f>
        <v>0</v>
      </c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3">
        <f>+AP37-SUM(AD37:AO37)</f>
        <v>0</v>
      </c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5">
        <f>+BC37-SUM(AQ37:BB37)</f>
        <v>0</v>
      </c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3">
        <f>+BP37-SUM(BD37:BO37)</f>
        <v>0</v>
      </c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3">
        <f>+CC37-SUM(BQ37:CB37)</f>
        <v>0</v>
      </c>
      <c r="CD39" s="216"/>
      <c r="CE39" s="216">
        <f>+AC37+AP37+BC37+BP37+CC37</f>
        <v>180000000</v>
      </c>
    </row>
    <row r="40" spans="1:83" s="4" customFormat="1" x14ac:dyDescent="0.3">
      <c r="A40" s="191"/>
      <c r="B40" s="191"/>
      <c r="C40" s="195"/>
      <c r="D40" s="195"/>
      <c r="E40" s="191"/>
      <c r="F40" s="191"/>
      <c r="G40" s="191"/>
      <c r="H40" s="194"/>
      <c r="I40" s="223"/>
      <c r="J40" s="191"/>
      <c r="K40" s="195"/>
      <c r="L40" s="226"/>
      <c r="M40" s="191"/>
      <c r="N40" s="191"/>
      <c r="O40" s="8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3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216"/>
      <c r="CE40" s="216"/>
    </row>
    <row r="41" spans="1:83" x14ac:dyDescent="0.3">
      <c r="A41" s="176" t="s">
        <v>102</v>
      </c>
      <c r="B41" s="176"/>
      <c r="C41" s="177"/>
      <c r="D41" s="177"/>
      <c r="E41" s="176"/>
      <c r="F41" s="176"/>
      <c r="G41" s="176"/>
      <c r="H41" s="178">
        <f>+H37-H36-H35-H33-H28-H24-H12-H10-H11-H9-H14-H16-H15-H25-H26-H29-H34-H17-H30-H31-H19-H20-H21</f>
        <v>0</v>
      </c>
      <c r="I41" s="178">
        <f t="shared" ref="I41:P41" si="127">+I37-I36-I35-I33-I28-I24-I12-I10-I11-I9-I14-I16-I15-I25-I26-I29-I34-I17-I30-I31-I19-I20-I21</f>
        <v>0</v>
      </c>
      <c r="J41" s="178">
        <f t="shared" si="127"/>
        <v>0</v>
      </c>
      <c r="K41" s="178">
        <f t="shared" si="127"/>
        <v>0.16666666666666666</v>
      </c>
      <c r="L41" s="178">
        <f t="shared" si="127"/>
        <v>-700899452.13013315</v>
      </c>
      <c r="M41" s="178">
        <f t="shared" si="127"/>
        <v>-575125825.57483542</v>
      </c>
      <c r="N41" s="178">
        <f t="shared" si="127"/>
        <v>-125773626.55529818</v>
      </c>
      <c r="O41" s="178" t="e">
        <f t="shared" si="127"/>
        <v>#REF!</v>
      </c>
      <c r="P41" s="178" t="e">
        <f t="shared" si="127"/>
        <v>#REF!</v>
      </c>
      <c r="Q41" s="178">
        <f>+Q37-Q36-Q35-Q33-Q24-Q12-Q10-Q11-Q9-Q14-Q16-Q15-Q25-Q26-Q29-Q34-Q17-Q30-Q31-Q19-Q20-Q21-Q28</f>
        <v>0</v>
      </c>
      <c r="R41" s="178">
        <f t="shared" ref="R41:CC41" si="128">+R37-R36-R35-R33-R24-R12-R10-R11-R9-R14-R16-R15-R25-R26-R29-R34-R17-R30-R31-R19-R20-R21-R28</f>
        <v>0</v>
      </c>
      <c r="S41" s="178">
        <f t="shared" si="128"/>
        <v>0</v>
      </c>
      <c r="T41" s="178">
        <f t="shared" si="128"/>
        <v>0</v>
      </c>
      <c r="U41" s="178">
        <f t="shared" si="128"/>
        <v>0</v>
      </c>
      <c r="V41" s="178">
        <f t="shared" si="128"/>
        <v>0</v>
      </c>
      <c r="W41" s="178">
        <f t="shared" si="128"/>
        <v>3.637978807091713E-12</v>
      </c>
      <c r="X41" s="178">
        <f t="shared" si="128"/>
        <v>3.637978807091713E-12</v>
      </c>
      <c r="Y41" s="178">
        <f t="shared" si="128"/>
        <v>-1.4551915228366852E-10</v>
      </c>
      <c r="Z41" s="178">
        <f t="shared" si="128"/>
        <v>3.7834979593753815E-10</v>
      </c>
      <c r="AA41" s="178">
        <f t="shared" si="128"/>
        <v>-1.0186340659856796E-10</v>
      </c>
      <c r="AB41" s="178">
        <f t="shared" si="128"/>
        <v>-2.1827872842550278E-11</v>
      </c>
      <c r="AC41" s="178">
        <f t="shared" si="128"/>
        <v>1.1641532182693481E-10</v>
      </c>
      <c r="AD41" s="178">
        <f t="shared" si="128"/>
        <v>5.4569682106375694E-11</v>
      </c>
      <c r="AE41" s="178">
        <f t="shared" si="128"/>
        <v>-4.0017766878008842E-11</v>
      </c>
      <c r="AF41" s="178">
        <f t="shared" si="128"/>
        <v>1.9281287677586079E-10</v>
      </c>
      <c r="AG41" s="178">
        <f t="shared" si="128"/>
        <v>-6.2209437601268291E-10</v>
      </c>
      <c r="AH41" s="178">
        <f t="shared" si="128"/>
        <v>-5.056790541857481E-10</v>
      </c>
      <c r="AI41" s="178">
        <f t="shared" si="128"/>
        <v>-3.7471181713044643E-10</v>
      </c>
      <c r="AJ41" s="178">
        <f t="shared" si="128"/>
        <v>0</v>
      </c>
      <c r="AK41" s="178">
        <f t="shared" si="128"/>
        <v>-1.7098500393331051E-10</v>
      </c>
      <c r="AL41" s="178">
        <f t="shared" si="128"/>
        <v>2.9467628337442875E-10</v>
      </c>
      <c r="AM41" s="178">
        <f t="shared" si="128"/>
        <v>6.184563972055912E-11</v>
      </c>
      <c r="AN41" s="178">
        <f t="shared" si="128"/>
        <v>2.9467628337442875E-10</v>
      </c>
      <c r="AO41" s="178">
        <f t="shared" si="128"/>
        <v>0</v>
      </c>
      <c r="AP41" s="178">
        <f t="shared" si="128"/>
        <v>0</v>
      </c>
      <c r="AQ41" s="178">
        <f t="shared" si="128"/>
        <v>5.8207660913467407E-11</v>
      </c>
      <c r="AR41" s="178">
        <f t="shared" si="128"/>
        <v>-4.0745362639427185E-10</v>
      </c>
      <c r="AS41" s="178">
        <f t="shared" si="128"/>
        <v>1.1641532182693481E-9</v>
      </c>
      <c r="AT41" s="178">
        <f t="shared" si="128"/>
        <v>6.6938810050487518E-10</v>
      </c>
      <c r="AU41" s="178">
        <f t="shared" si="128"/>
        <v>6.6938810050487518E-10</v>
      </c>
      <c r="AV41" s="178">
        <f t="shared" si="128"/>
        <v>-1.1641532182693481E-10</v>
      </c>
      <c r="AW41" s="178">
        <f t="shared" si="128"/>
        <v>-7.2759576141834259E-10</v>
      </c>
      <c r="AX41" s="178">
        <f t="shared" si="128"/>
        <v>-7.2759576141834259E-10</v>
      </c>
      <c r="AY41" s="178">
        <f t="shared" si="128"/>
        <v>-6.9849193096160889E-10</v>
      </c>
      <c r="AZ41" s="178">
        <f t="shared" si="128"/>
        <v>-2.3283064365386963E-10</v>
      </c>
      <c r="BA41" s="178">
        <f t="shared" si="128"/>
        <v>-1.1641532182693481E-10</v>
      </c>
      <c r="BB41" s="178">
        <f t="shared" si="128"/>
        <v>4.9476511776447296E-10</v>
      </c>
      <c r="BC41" s="178">
        <f t="shared" si="128"/>
        <v>-3.2596290111541748E-9</v>
      </c>
      <c r="BD41" s="178">
        <f t="shared" si="128"/>
        <v>1.4551915228366852E-10</v>
      </c>
      <c r="BE41" s="178">
        <f t="shared" si="128"/>
        <v>6.4028427004814148E-10</v>
      </c>
      <c r="BF41" s="178">
        <f t="shared" si="128"/>
        <v>-2.3283064365386963E-10</v>
      </c>
      <c r="BG41" s="178">
        <f t="shared" si="128"/>
        <v>2.3283064365386963E-10</v>
      </c>
      <c r="BH41" s="178">
        <f t="shared" si="128"/>
        <v>-2.3283064365386963E-10</v>
      </c>
      <c r="BI41" s="178">
        <f t="shared" si="128"/>
        <v>5.8207660913467407E-11</v>
      </c>
      <c r="BJ41" s="178">
        <f t="shared" si="128"/>
        <v>-1.7462298274040222E-10</v>
      </c>
      <c r="BK41" s="178">
        <f t="shared" si="128"/>
        <v>-2.3283064365386963E-10</v>
      </c>
      <c r="BL41" s="178">
        <f t="shared" si="128"/>
        <v>0</v>
      </c>
      <c r="BM41" s="178">
        <f t="shared" si="128"/>
        <v>5.8207660913467407E-11</v>
      </c>
      <c r="BN41" s="178">
        <f t="shared" si="128"/>
        <v>-1.7462298274040222E-10</v>
      </c>
      <c r="BO41" s="178">
        <f t="shared" si="128"/>
        <v>-1.7462298274040222E-10</v>
      </c>
      <c r="BP41" s="178">
        <f t="shared" si="128"/>
        <v>-3.7252902984619141E-9</v>
      </c>
      <c r="BQ41" s="178">
        <f t="shared" si="128"/>
        <v>-1.7462298274040222E-10</v>
      </c>
      <c r="BR41" s="178">
        <f t="shared" si="128"/>
        <v>-1.7462298274040222E-10</v>
      </c>
      <c r="BS41" s="178">
        <f t="shared" si="128"/>
        <v>-2.3283064365386963E-10</v>
      </c>
      <c r="BT41" s="178">
        <f t="shared" si="128"/>
        <v>-2.3283064365386963E-10</v>
      </c>
      <c r="BU41" s="178">
        <f t="shared" si="128"/>
        <v>-2.3283064365386963E-10</v>
      </c>
      <c r="BV41" s="178">
        <f t="shared" si="128"/>
        <v>0</v>
      </c>
      <c r="BW41" s="178">
        <f t="shared" si="128"/>
        <v>0</v>
      </c>
      <c r="BX41" s="178">
        <f t="shared" si="128"/>
        <v>-2.3283064365386963E-10</v>
      </c>
      <c r="BY41" s="178">
        <f t="shared" si="128"/>
        <v>-2.3283064365386963E-10</v>
      </c>
      <c r="BZ41" s="178">
        <f t="shared" si="128"/>
        <v>0</v>
      </c>
      <c r="CA41" s="178">
        <f t="shared" si="128"/>
        <v>0</v>
      </c>
      <c r="CB41" s="178">
        <f t="shared" si="128"/>
        <v>3.4924596548080444E-10</v>
      </c>
      <c r="CC41" s="178">
        <f t="shared" si="128"/>
        <v>-9.3132257461547852E-10</v>
      </c>
      <c r="CD41" s="227"/>
      <c r="CE41" s="227"/>
    </row>
    <row r="42" spans="1:83" x14ac:dyDescent="0.3">
      <c r="A42" s="179" t="s">
        <v>103</v>
      </c>
      <c r="B42" s="179"/>
      <c r="C42" s="180"/>
      <c r="D42" s="180"/>
      <c r="E42" s="179"/>
      <c r="F42" s="179"/>
      <c r="G42" s="179"/>
      <c r="H42" s="191"/>
      <c r="I42" s="191"/>
      <c r="J42" s="191"/>
      <c r="K42" s="195"/>
      <c r="L42" s="191"/>
      <c r="M42" s="191"/>
      <c r="N42" s="191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228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3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4"/>
      <c r="CE42" s="194"/>
    </row>
    <row r="43" spans="1:83" x14ac:dyDescent="0.3">
      <c r="A43" s="179" t="s">
        <v>104</v>
      </c>
      <c r="B43" s="179"/>
      <c r="C43" s="180"/>
      <c r="D43" s="180"/>
      <c r="E43" s="179"/>
      <c r="F43" s="179"/>
      <c r="G43" s="179"/>
      <c r="H43" s="191"/>
      <c r="I43" s="229"/>
      <c r="J43" s="229"/>
      <c r="K43" s="195"/>
      <c r="L43" s="191"/>
      <c r="M43" s="191"/>
      <c r="N43" s="191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3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4"/>
      <c r="CE43" s="194"/>
    </row>
    <row r="44" spans="1:83" x14ac:dyDescent="0.3">
      <c r="A44" s="179" t="s">
        <v>105</v>
      </c>
      <c r="B44" s="179"/>
      <c r="C44" s="180"/>
      <c r="D44" s="180"/>
      <c r="E44" s="179"/>
      <c r="F44" s="179"/>
      <c r="G44" s="179"/>
      <c r="H44" s="191"/>
      <c r="I44" s="230"/>
      <c r="J44" s="229"/>
      <c r="K44" s="195"/>
      <c r="L44" s="191"/>
      <c r="M44" s="191"/>
      <c r="N44" s="191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3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4"/>
      <c r="CE44" s="194"/>
    </row>
    <row r="45" spans="1:83" x14ac:dyDescent="0.3">
      <c r="A45" s="192" t="s">
        <v>106</v>
      </c>
      <c r="B45" s="179"/>
      <c r="C45" s="180"/>
      <c r="D45" s="180"/>
      <c r="E45" s="179"/>
      <c r="F45" s="179"/>
      <c r="G45" s="179"/>
      <c r="H45" s="191"/>
      <c r="I45" s="191"/>
      <c r="J45" s="191"/>
      <c r="K45" s="195"/>
      <c r="L45" s="191"/>
      <c r="M45" s="191"/>
      <c r="N45" s="191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3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4"/>
      <c r="CE45" s="194"/>
    </row>
    <row r="46" spans="1:83" x14ac:dyDescent="0.3">
      <c r="A46" s="192" t="s">
        <v>107</v>
      </c>
      <c r="B46" s="179"/>
      <c r="C46" s="180"/>
      <c r="D46" s="180"/>
      <c r="E46" s="179"/>
      <c r="F46" s="179"/>
      <c r="G46" s="179"/>
      <c r="H46" s="191"/>
      <c r="I46" s="191"/>
      <c r="J46" s="191"/>
      <c r="K46" s="195"/>
      <c r="L46" s="191"/>
      <c r="M46" s="191"/>
      <c r="N46" s="191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231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3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4"/>
      <c r="CE46" s="194"/>
    </row>
    <row r="47" spans="1:83" x14ac:dyDescent="0.3">
      <c r="A47" s="191" t="s">
        <v>108</v>
      </c>
      <c r="B47" s="179"/>
      <c r="C47" s="180"/>
      <c r="D47" s="180"/>
      <c r="E47" s="179"/>
      <c r="F47" s="179"/>
      <c r="G47" s="179"/>
      <c r="H47" s="191"/>
      <c r="I47" s="191"/>
      <c r="J47" s="191"/>
      <c r="K47" s="195"/>
      <c r="L47" s="191"/>
      <c r="M47" s="191"/>
      <c r="N47" s="191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3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4"/>
      <c r="CE47" s="194"/>
    </row>
    <row r="48" spans="1:83" x14ac:dyDescent="0.3">
      <c r="A48" s="191"/>
      <c r="B48" s="191"/>
      <c r="C48" s="195"/>
      <c r="D48" s="195"/>
      <c r="E48" s="191"/>
      <c r="F48" s="191"/>
      <c r="G48" s="191"/>
      <c r="H48" s="191"/>
      <c r="I48" s="191"/>
      <c r="J48" s="191"/>
      <c r="K48" s="181"/>
      <c r="L48" s="181"/>
      <c r="M48" s="191"/>
      <c r="N48" s="191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3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4"/>
      <c r="CE48" s="194"/>
    </row>
  </sheetData>
  <mergeCells count="20">
    <mergeCell ref="CF1:CG1"/>
    <mergeCell ref="A5:A6"/>
    <mergeCell ref="B5:B6"/>
    <mergeCell ref="C5:C6"/>
    <mergeCell ref="D5:D6"/>
    <mergeCell ref="E5:F5"/>
    <mergeCell ref="G5:G6"/>
    <mergeCell ref="H5:J5"/>
    <mergeCell ref="K5:K6"/>
    <mergeCell ref="BC5:BC6"/>
    <mergeCell ref="BP5:BP6"/>
    <mergeCell ref="CC5:CC6"/>
    <mergeCell ref="CD5:CE6"/>
    <mergeCell ref="L5:N5"/>
    <mergeCell ref="O5:O6"/>
    <mergeCell ref="P5:P6"/>
    <mergeCell ref="Q5:AB5"/>
    <mergeCell ref="AC5:AC6"/>
    <mergeCell ref="AP5:AP6"/>
    <mergeCell ref="A1:J2"/>
  </mergeCells>
  <printOptions horizontalCentered="1" verticalCentered="1"/>
  <pageMargins left="0.15748031496062992" right="0.15748031496062992" top="0.15748031496062992" bottom="0" header="0.51181102362204722" footer="0.51181102362204722"/>
  <pageSetup paperSize="9" scale="6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97976-BE8D-4AC0-8BDE-9291A31BE258}">
  <dimension ref="A1:CI48"/>
  <sheetViews>
    <sheetView zoomScale="70" zoomScaleNormal="70" workbookViewId="0">
      <selection activeCell="A9" sqref="A9"/>
    </sheetView>
  </sheetViews>
  <sheetFormatPr defaultColWidth="11.5" defaultRowHeight="14.4" outlineLevelRow="2" outlineLevelCol="1" x14ac:dyDescent="0.3"/>
  <cols>
    <col min="1" max="1" width="68.69921875" style="191" customWidth="1"/>
    <col min="2" max="2" width="13.69921875" style="191" customWidth="1"/>
    <col min="3" max="4" width="15.19921875" style="195" customWidth="1"/>
    <col min="5" max="5" width="8.69921875" style="191" customWidth="1"/>
    <col min="6" max="6" width="6.19921875" style="191" customWidth="1"/>
    <col min="7" max="7" width="10.69921875" style="191" customWidth="1"/>
    <col min="8" max="8" width="14.19921875" style="191" bestFit="1" customWidth="1"/>
    <col min="9" max="9" width="14.5" style="191" bestFit="1" customWidth="1"/>
    <col min="10" max="10" width="13.19921875" style="191" bestFit="1" customWidth="1"/>
    <col min="11" max="11" width="19.19921875" style="195" hidden="1" customWidth="1"/>
    <col min="12" max="13" width="16.5" style="191" hidden="1" customWidth="1"/>
    <col min="14" max="14" width="15.19921875" style="191" hidden="1" customWidth="1"/>
    <col min="15" max="15" width="15.69921875" style="8" hidden="1" customWidth="1"/>
    <col min="16" max="16" width="38.69921875" style="192" hidden="1" customWidth="1"/>
    <col min="17" max="17" width="12.69921875" style="192" hidden="1" customWidth="1" outlineLevel="1"/>
    <col min="18" max="18" width="11" style="192" hidden="1" customWidth="1" outlineLevel="1"/>
    <col min="19" max="19" width="12.69921875" style="192" hidden="1" customWidth="1" outlineLevel="1"/>
    <col min="20" max="22" width="13.19921875" style="192" hidden="1" customWidth="1" outlineLevel="1"/>
    <col min="23" max="23" width="11.69921875" style="192" hidden="1" customWidth="1" outlineLevel="1"/>
    <col min="24" max="28" width="13.19921875" style="192" hidden="1" customWidth="1" outlineLevel="1"/>
    <col min="29" max="29" width="13.5" style="192" bestFit="1" customWidth="1" collapsed="1"/>
    <col min="30" max="41" width="13.19921875" style="192" customWidth="1" outlineLevel="1"/>
    <col min="42" max="42" width="13.19921875" style="192" bestFit="1" customWidth="1"/>
    <col min="43" max="54" width="13.19921875" style="192" hidden="1" customWidth="1" outlineLevel="1"/>
    <col min="55" max="55" width="13.19921875" style="193" bestFit="1" customWidth="1" collapsed="1"/>
    <col min="56" max="67" width="13.19921875" style="192" hidden="1" customWidth="1" outlineLevel="1"/>
    <col min="68" max="68" width="13.19921875" style="192" bestFit="1" customWidth="1" collapsed="1"/>
    <col min="69" max="74" width="13.19921875" style="192" hidden="1" customWidth="1" outlineLevel="1"/>
    <col min="75" max="76" width="12" style="192" hidden="1" customWidth="1" outlineLevel="1"/>
    <col min="77" max="77" width="18.5" style="192" hidden="1" customWidth="1" outlineLevel="1"/>
    <col min="78" max="78" width="15.5" style="192" hidden="1" customWidth="1" outlineLevel="1"/>
    <col min="79" max="79" width="14.69921875" style="192" hidden="1" customWidth="1" outlineLevel="1"/>
    <col min="80" max="80" width="14.19921875" style="192" hidden="1" customWidth="1" outlineLevel="1"/>
    <col min="81" max="81" width="13.19921875" style="192" bestFit="1" customWidth="1" collapsed="1"/>
    <col min="82" max="82" width="12.5" style="194" bestFit="1" customWidth="1"/>
    <col min="83" max="83" width="14.19921875" style="194" bestFit="1" customWidth="1"/>
    <col min="84" max="84" width="23.5" style="191" bestFit="1" customWidth="1"/>
    <col min="85" max="16384" width="11.5" style="191"/>
  </cols>
  <sheetData>
    <row r="1" spans="1:87" x14ac:dyDescent="0.3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1"/>
      <c r="K1" s="1"/>
      <c r="O1" s="3"/>
      <c r="CF1" s="245" t="s">
        <v>1</v>
      </c>
      <c r="CG1" s="246"/>
    </row>
    <row r="2" spans="1:87" ht="15" thickBot="1" x14ac:dyDescent="0.35">
      <c r="A2" s="242"/>
      <c r="B2" s="243"/>
      <c r="C2" s="243"/>
      <c r="D2" s="243"/>
      <c r="E2" s="243"/>
      <c r="F2" s="243"/>
      <c r="G2" s="243"/>
      <c r="H2" s="243"/>
      <c r="I2" s="243"/>
      <c r="J2" s="244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6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F2" s="9" t="s">
        <v>2</v>
      </c>
      <c r="CG2" s="10">
        <v>43075</v>
      </c>
    </row>
    <row r="3" spans="1:87" ht="15" thickBot="1" x14ac:dyDescent="0.35">
      <c r="H3" s="11">
        <v>180000000</v>
      </c>
      <c r="I3" s="1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2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2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3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2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F3" s="9" t="s">
        <v>3</v>
      </c>
      <c r="CG3" s="10">
        <f>+CG2+30.5*5</f>
        <v>43227.5</v>
      </c>
    </row>
    <row r="4" spans="1:87" ht="15" thickBot="1" x14ac:dyDescent="0.35">
      <c r="A4" s="14" t="s">
        <v>4</v>
      </c>
      <c r="B4" s="197"/>
      <c r="C4" s="198"/>
      <c r="D4" s="198"/>
      <c r="E4" s="197"/>
      <c r="F4" s="197"/>
      <c r="G4" s="197"/>
      <c r="H4" s="199"/>
      <c r="I4" s="11"/>
      <c r="P4" s="191"/>
      <c r="Q4" s="12">
        <v>43101</v>
      </c>
      <c r="R4" s="12">
        <v>43132</v>
      </c>
      <c r="S4" s="12">
        <v>43160</v>
      </c>
      <c r="T4" s="12">
        <v>43191</v>
      </c>
      <c r="U4" s="12">
        <v>43221</v>
      </c>
      <c r="V4" s="12">
        <v>43252</v>
      </c>
      <c r="W4" s="12">
        <v>43282</v>
      </c>
      <c r="X4" s="12">
        <v>43313</v>
      </c>
      <c r="Y4" s="12">
        <v>43344</v>
      </c>
      <c r="Z4" s="12">
        <v>43374</v>
      </c>
      <c r="AA4" s="12">
        <v>43405</v>
      </c>
      <c r="AB4" s="12">
        <v>43435</v>
      </c>
      <c r="AC4" s="200">
        <v>2018</v>
      </c>
      <c r="AD4" s="15">
        <v>43466</v>
      </c>
      <c r="AE4" s="15">
        <v>43497</v>
      </c>
      <c r="AF4" s="15">
        <v>43525</v>
      </c>
      <c r="AG4" s="15">
        <v>43556</v>
      </c>
      <c r="AH4" s="15">
        <v>43586</v>
      </c>
      <c r="AI4" s="15">
        <v>43617</v>
      </c>
      <c r="AJ4" s="15">
        <v>43647</v>
      </c>
      <c r="AK4" s="15">
        <v>43678</v>
      </c>
      <c r="AL4" s="15">
        <v>43709</v>
      </c>
      <c r="AM4" s="15">
        <v>43739</v>
      </c>
      <c r="AN4" s="15">
        <v>43770</v>
      </c>
      <c r="AO4" s="16">
        <v>43800</v>
      </c>
      <c r="AP4" s="201">
        <v>2019</v>
      </c>
      <c r="AQ4" s="17">
        <v>43831</v>
      </c>
      <c r="AR4" s="15">
        <v>43862</v>
      </c>
      <c r="AS4" s="15">
        <v>43891</v>
      </c>
      <c r="AT4" s="15">
        <v>43922</v>
      </c>
      <c r="AU4" s="15">
        <v>43952</v>
      </c>
      <c r="AV4" s="15">
        <v>43983</v>
      </c>
      <c r="AW4" s="15">
        <v>44013</v>
      </c>
      <c r="AX4" s="15">
        <v>44044</v>
      </c>
      <c r="AY4" s="15">
        <v>44075</v>
      </c>
      <c r="AZ4" s="15">
        <v>44105</v>
      </c>
      <c r="BA4" s="15">
        <v>44136</v>
      </c>
      <c r="BB4" s="16">
        <v>44166</v>
      </c>
      <c r="BC4" s="202">
        <v>2020</v>
      </c>
      <c r="BD4" s="17">
        <v>44197</v>
      </c>
      <c r="BE4" s="15">
        <v>44228</v>
      </c>
      <c r="BF4" s="15">
        <v>44256</v>
      </c>
      <c r="BG4" s="15">
        <v>44287</v>
      </c>
      <c r="BH4" s="15">
        <v>44317</v>
      </c>
      <c r="BI4" s="15">
        <v>44348</v>
      </c>
      <c r="BJ4" s="15">
        <v>44378</v>
      </c>
      <c r="BK4" s="15">
        <v>44409</v>
      </c>
      <c r="BL4" s="15">
        <v>44440</v>
      </c>
      <c r="BM4" s="15">
        <v>44470</v>
      </c>
      <c r="BN4" s="15">
        <v>44501</v>
      </c>
      <c r="BO4" s="16">
        <v>44531</v>
      </c>
      <c r="BP4" s="201">
        <v>2021</v>
      </c>
      <c r="BQ4" s="17">
        <v>44562</v>
      </c>
      <c r="BR4" s="15">
        <v>44593</v>
      </c>
      <c r="BS4" s="15">
        <v>44621</v>
      </c>
      <c r="BT4" s="15">
        <v>44652</v>
      </c>
      <c r="BU4" s="15">
        <v>44682</v>
      </c>
      <c r="BV4" s="15">
        <v>44713</v>
      </c>
      <c r="BW4" s="15">
        <v>44743</v>
      </c>
      <c r="BX4" s="15">
        <v>44774</v>
      </c>
      <c r="BY4" s="15">
        <v>44805</v>
      </c>
      <c r="BZ4" s="15">
        <v>44835</v>
      </c>
      <c r="CA4" s="15">
        <v>44866</v>
      </c>
      <c r="CB4" s="16">
        <v>44896</v>
      </c>
      <c r="CC4" s="201">
        <v>2022</v>
      </c>
      <c r="CD4" s="203"/>
      <c r="CE4" s="203"/>
      <c r="CF4" s="203"/>
      <c r="CG4" s="203"/>
      <c r="CH4" s="194"/>
      <c r="CI4" s="194"/>
    </row>
    <row r="5" spans="1:87" ht="16.5" customHeight="1" thickBot="1" x14ac:dyDescent="0.35">
      <c r="A5" s="247" t="s">
        <v>5</v>
      </c>
      <c r="B5" s="249" t="s">
        <v>6</v>
      </c>
      <c r="C5" s="251" t="s">
        <v>7</v>
      </c>
      <c r="D5" s="251" t="s">
        <v>8</v>
      </c>
      <c r="E5" s="253" t="s">
        <v>9</v>
      </c>
      <c r="F5" s="254"/>
      <c r="G5" s="255" t="s">
        <v>10</v>
      </c>
      <c r="H5" s="257" t="s">
        <v>11</v>
      </c>
      <c r="I5" s="258"/>
      <c r="J5" s="259"/>
      <c r="K5" s="260" t="s">
        <v>12</v>
      </c>
      <c r="L5" s="266" t="s">
        <v>13</v>
      </c>
      <c r="M5" s="267"/>
      <c r="N5" s="268"/>
      <c r="O5" s="269" t="s">
        <v>14</v>
      </c>
      <c r="P5" s="232" t="s">
        <v>15</v>
      </c>
      <c r="Q5" s="271">
        <v>2018</v>
      </c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3"/>
      <c r="AC5" s="237" t="s">
        <v>16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237" t="s">
        <v>17</v>
      </c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262" t="s">
        <v>18</v>
      </c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237" t="s">
        <v>19</v>
      </c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237" t="s">
        <v>20</v>
      </c>
      <c r="CD5" s="264" t="s">
        <v>21</v>
      </c>
      <c r="CE5" s="265"/>
    </row>
    <row r="6" spans="1:87" ht="15" thickBot="1" x14ac:dyDescent="0.35">
      <c r="A6" s="248"/>
      <c r="B6" s="250"/>
      <c r="C6" s="252"/>
      <c r="D6" s="252"/>
      <c r="E6" s="187" t="s">
        <v>22</v>
      </c>
      <c r="F6" s="19" t="s">
        <v>23</v>
      </c>
      <c r="G6" s="256"/>
      <c r="H6" s="188" t="s">
        <v>24</v>
      </c>
      <c r="I6" s="189" t="s">
        <v>25</v>
      </c>
      <c r="J6" s="20" t="s">
        <v>26</v>
      </c>
      <c r="K6" s="261"/>
      <c r="L6" s="21" t="s">
        <v>24</v>
      </c>
      <c r="M6" s="22" t="s">
        <v>25</v>
      </c>
      <c r="N6" s="23" t="s">
        <v>26</v>
      </c>
      <c r="O6" s="270"/>
      <c r="P6" s="233"/>
      <c r="Q6" s="24" t="s">
        <v>27</v>
      </c>
      <c r="R6" s="24" t="s">
        <v>28</v>
      </c>
      <c r="S6" s="24" t="s">
        <v>29</v>
      </c>
      <c r="T6" s="24" t="s">
        <v>30</v>
      </c>
      <c r="U6" s="24" t="s">
        <v>31</v>
      </c>
      <c r="V6" s="24" t="s">
        <v>32</v>
      </c>
      <c r="W6" s="24" t="s">
        <v>33</v>
      </c>
      <c r="X6" s="24" t="s">
        <v>34</v>
      </c>
      <c r="Y6" s="24" t="s">
        <v>35</v>
      </c>
      <c r="Z6" s="24" t="s">
        <v>36</v>
      </c>
      <c r="AA6" s="24" t="s">
        <v>37</v>
      </c>
      <c r="AB6" s="24" t="s">
        <v>38</v>
      </c>
      <c r="AC6" s="238"/>
      <c r="AD6" s="24" t="s">
        <v>39</v>
      </c>
      <c r="AE6" s="24" t="s">
        <v>40</v>
      </c>
      <c r="AF6" s="24" t="s">
        <v>41</v>
      </c>
      <c r="AG6" s="24" t="s">
        <v>42</v>
      </c>
      <c r="AH6" s="24" t="s">
        <v>43</v>
      </c>
      <c r="AI6" s="24" t="s">
        <v>44</v>
      </c>
      <c r="AJ6" s="24" t="s">
        <v>45</v>
      </c>
      <c r="AK6" s="24" t="s">
        <v>46</v>
      </c>
      <c r="AL6" s="24" t="s">
        <v>47</v>
      </c>
      <c r="AM6" s="24" t="s">
        <v>48</v>
      </c>
      <c r="AN6" s="24" t="s">
        <v>49</v>
      </c>
      <c r="AO6" s="24" t="s">
        <v>50</v>
      </c>
      <c r="AP6" s="238"/>
      <c r="AQ6" s="24" t="s">
        <v>51</v>
      </c>
      <c r="AR6" s="24" t="s">
        <v>52</v>
      </c>
      <c r="AS6" s="24" t="s">
        <v>53</v>
      </c>
      <c r="AT6" s="24" t="s">
        <v>54</v>
      </c>
      <c r="AU6" s="24" t="s">
        <v>55</v>
      </c>
      <c r="AV6" s="24" t="s">
        <v>56</v>
      </c>
      <c r="AW6" s="24" t="s">
        <v>57</v>
      </c>
      <c r="AX6" s="24" t="s">
        <v>58</v>
      </c>
      <c r="AY6" s="24" t="s">
        <v>59</v>
      </c>
      <c r="AZ6" s="24" t="s">
        <v>60</v>
      </c>
      <c r="BA6" s="24" t="s">
        <v>61</v>
      </c>
      <c r="BB6" s="24" t="s">
        <v>62</v>
      </c>
      <c r="BC6" s="263"/>
      <c r="BD6" s="24" t="s">
        <v>63</v>
      </c>
      <c r="BE6" s="24" t="s">
        <v>64</v>
      </c>
      <c r="BF6" s="24" t="s">
        <v>65</v>
      </c>
      <c r="BG6" s="24" t="s">
        <v>66</v>
      </c>
      <c r="BH6" s="24" t="s">
        <v>67</v>
      </c>
      <c r="BI6" s="24" t="s">
        <v>68</v>
      </c>
      <c r="BJ6" s="24" t="s">
        <v>69</v>
      </c>
      <c r="BK6" s="24" t="s">
        <v>70</v>
      </c>
      <c r="BL6" s="24" t="s">
        <v>71</v>
      </c>
      <c r="BM6" s="24" t="s">
        <v>72</v>
      </c>
      <c r="BN6" s="24" t="s">
        <v>73</v>
      </c>
      <c r="BO6" s="24" t="s">
        <v>74</v>
      </c>
      <c r="BP6" s="238"/>
      <c r="BQ6" s="24" t="s">
        <v>75</v>
      </c>
      <c r="BR6" s="24" t="s">
        <v>76</v>
      </c>
      <c r="BS6" s="24" t="s">
        <v>77</v>
      </c>
      <c r="BT6" s="24" t="s">
        <v>78</v>
      </c>
      <c r="BU6" s="24" t="s">
        <v>79</v>
      </c>
      <c r="BV6" s="24" t="s">
        <v>80</v>
      </c>
      <c r="BW6" s="24" t="s">
        <v>81</v>
      </c>
      <c r="BX6" s="24" t="s">
        <v>82</v>
      </c>
      <c r="BY6" s="24" t="s">
        <v>83</v>
      </c>
      <c r="BZ6" s="24" t="s">
        <v>84</v>
      </c>
      <c r="CA6" s="24" t="s">
        <v>85</v>
      </c>
      <c r="CB6" s="24" t="s">
        <v>86</v>
      </c>
      <c r="CC6" s="238"/>
      <c r="CD6" s="264"/>
      <c r="CE6" s="265"/>
    </row>
    <row r="7" spans="1:87" s="192" customFormat="1" ht="15" thickBot="1" x14ac:dyDescent="0.35">
      <c r="A7" s="25" t="s">
        <v>87</v>
      </c>
      <c r="B7" s="26"/>
      <c r="C7" s="27"/>
      <c r="D7" s="27"/>
      <c r="E7" s="28"/>
      <c r="F7" s="28"/>
      <c r="G7" s="29"/>
      <c r="H7" s="30">
        <f>+H8+H13+H18</f>
        <v>175000000</v>
      </c>
      <c r="I7" s="31">
        <f>+I8+I13+I18</f>
        <v>145000000</v>
      </c>
      <c r="J7" s="32">
        <f>+J8+J13+J18</f>
        <v>30000000</v>
      </c>
      <c r="K7" s="33">
        <f t="shared" ref="K7:K37" si="0">+J7/H7</f>
        <v>0.17142857142857143</v>
      </c>
      <c r="L7" s="34">
        <f>+L8+L13</f>
        <v>2266280547.8698668</v>
      </c>
      <c r="M7" s="35">
        <f>+M8+M13</f>
        <v>1882054174.4251647</v>
      </c>
      <c r="N7" s="36">
        <f>+N8+N13</f>
        <v>384226373.44470179</v>
      </c>
      <c r="O7" s="37"/>
      <c r="P7" s="38">
        <f t="shared" ref="P7" si="1">+P8+P13</f>
        <v>75553803.755608797</v>
      </c>
      <c r="Q7" s="39">
        <f>+Q8+Q13+Q18</f>
        <v>0</v>
      </c>
      <c r="R7" s="39">
        <f t="shared" ref="R7:AB7" si="2">+R8+R13+R18</f>
        <v>0</v>
      </c>
      <c r="S7" s="39">
        <f t="shared" si="2"/>
        <v>0</v>
      </c>
      <c r="T7" s="39">
        <f t="shared" si="2"/>
        <v>0</v>
      </c>
      <c r="U7" s="39">
        <f t="shared" si="2"/>
        <v>0</v>
      </c>
      <c r="V7" s="39">
        <f t="shared" si="2"/>
        <v>0</v>
      </c>
      <c r="W7" s="39">
        <f t="shared" si="2"/>
        <v>0</v>
      </c>
      <c r="X7" s="39">
        <f t="shared" si="2"/>
        <v>0</v>
      </c>
      <c r="Y7" s="39">
        <f t="shared" si="2"/>
        <v>3088396.18456</v>
      </c>
      <c r="Z7" s="39">
        <f t="shared" si="2"/>
        <v>6333473.1961900005</v>
      </c>
      <c r="AA7" s="39">
        <f t="shared" si="2"/>
        <v>1121357.6475499999</v>
      </c>
      <c r="AB7" s="39">
        <f t="shared" si="2"/>
        <v>457590.06023</v>
      </c>
      <c r="AC7" s="40">
        <f t="shared" ref="AC7" si="3">+SUM(Q7:AB7)</f>
        <v>11000817.08853</v>
      </c>
      <c r="AD7" s="39">
        <f>+AD8+AD13+AD18</f>
        <v>837821.27536000009</v>
      </c>
      <c r="AE7" s="39">
        <f t="shared" ref="AE7:AO7" si="4">+AE8+AE13+AE18</f>
        <v>1391706.7274099998</v>
      </c>
      <c r="AF7" s="39">
        <f t="shared" si="4"/>
        <v>1999922.9934</v>
      </c>
      <c r="AG7" s="39">
        <f t="shared" si="4"/>
        <v>2518645.9096699995</v>
      </c>
      <c r="AH7" s="39">
        <f t="shared" si="4"/>
        <v>2684115.5638399995</v>
      </c>
      <c r="AI7" s="39">
        <f t="shared" si="4"/>
        <v>3233578.8687699996</v>
      </c>
      <c r="AJ7" s="39">
        <f t="shared" si="4"/>
        <v>9396741.1926140003</v>
      </c>
      <c r="AK7" s="39">
        <f t="shared" si="4"/>
        <v>5990609.3887692001</v>
      </c>
      <c r="AL7" s="39">
        <f t="shared" si="4"/>
        <v>5177043.4611515999</v>
      </c>
      <c r="AM7" s="39">
        <f t="shared" si="4"/>
        <v>4875748.8545771996</v>
      </c>
      <c r="AN7" s="39">
        <f t="shared" si="4"/>
        <v>5102030.2382028</v>
      </c>
      <c r="AO7" s="39">
        <f t="shared" si="4"/>
        <v>5297223.2718024002</v>
      </c>
      <c r="AP7" s="40">
        <f t="shared" ref="AP7" si="5">+SUM(AD7:AO7)</f>
        <v>48505187.745567203</v>
      </c>
      <c r="AQ7" s="39">
        <f>+AQ8+AQ13+AQ18</f>
        <v>5272867.1054838663</v>
      </c>
      <c r="AR7" s="39">
        <f t="shared" ref="AR7:BB7" si="6">+AR8+AR13+AR18</f>
        <v>5167788.8328066655</v>
      </c>
      <c r="AS7" s="39">
        <f t="shared" si="6"/>
        <v>5184730.2354769334</v>
      </c>
      <c r="AT7" s="39">
        <f t="shared" si="6"/>
        <v>6503564.2518026661</v>
      </c>
      <c r="AU7" s="39">
        <f t="shared" si="6"/>
        <v>7297656.7352606673</v>
      </c>
      <c r="AV7" s="39">
        <f t="shared" si="6"/>
        <v>6607575.5300349332</v>
      </c>
      <c r="AW7" s="39">
        <f t="shared" si="6"/>
        <v>5216668.3685163995</v>
      </c>
      <c r="AX7" s="39">
        <f t="shared" si="6"/>
        <v>5173680.1508487994</v>
      </c>
      <c r="AY7" s="39">
        <f t="shared" si="6"/>
        <v>5094645.0679535996</v>
      </c>
      <c r="AZ7" s="39">
        <f t="shared" si="6"/>
        <v>4767556.1233775998</v>
      </c>
      <c r="BA7" s="39">
        <f t="shared" si="6"/>
        <v>4151502.9286884</v>
      </c>
      <c r="BB7" s="39">
        <f t="shared" si="6"/>
        <v>3349593.5567970672</v>
      </c>
      <c r="BC7" s="40">
        <f t="shared" ref="BC7" si="7">+SUM(AQ7:BB7)</f>
        <v>63787828.887047589</v>
      </c>
      <c r="BD7" s="39">
        <f>+BD8+BD13+BD18</f>
        <v>3641820.1285458668</v>
      </c>
      <c r="BE7" s="39">
        <f t="shared" ref="BE7:BO7" si="8">+BE8+BE13+BE18</f>
        <v>3942834.5984738674</v>
      </c>
      <c r="BF7" s="39">
        <f t="shared" si="8"/>
        <v>3650325.4664572002</v>
      </c>
      <c r="BG7" s="39" t="e">
        <f t="shared" si="8"/>
        <v>#REF!</v>
      </c>
      <c r="BH7" s="39" t="e">
        <f t="shared" si="8"/>
        <v>#REF!</v>
      </c>
      <c r="BI7" s="39" t="e">
        <f t="shared" si="8"/>
        <v>#REF!</v>
      </c>
      <c r="BJ7" s="39" t="e">
        <f t="shared" si="8"/>
        <v>#REF!</v>
      </c>
      <c r="BK7" s="39" t="e">
        <f t="shared" si="8"/>
        <v>#REF!</v>
      </c>
      <c r="BL7" s="39" t="e">
        <f t="shared" si="8"/>
        <v>#REF!</v>
      </c>
      <c r="BM7" s="39" t="e">
        <f t="shared" si="8"/>
        <v>#REF!</v>
      </c>
      <c r="BN7" s="39" t="e">
        <f t="shared" si="8"/>
        <v>#REF!</v>
      </c>
      <c r="BO7" s="39" t="e">
        <f t="shared" si="8"/>
        <v>#REF!</v>
      </c>
      <c r="BP7" s="41">
        <f>'[18]POA AR-L1273'!BP7</f>
        <v>30479020.868251204</v>
      </c>
      <c r="BQ7" s="39">
        <f>'[18]POA AR-L1273'!BQ7</f>
        <v>1358318.6027426666</v>
      </c>
      <c r="BR7" s="39">
        <f>'[18]POA AR-L1273'!BR7</f>
        <v>1296484.4570186667</v>
      </c>
      <c r="BS7" s="39">
        <f>'[18]POA AR-L1273'!BS7</f>
        <v>1504931.3547040003</v>
      </c>
      <c r="BT7" s="39">
        <f>'[18]POA AR-L1273'!BT7</f>
        <v>1504931.3547040003</v>
      </c>
      <c r="BU7" s="39">
        <f>'[18]POA AR-L1273'!BU7</f>
        <v>1504931.3547040003</v>
      </c>
      <c r="BV7" s="39">
        <f>'[18]POA AR-L1273'!BV7</f>
        <v>1713378.2523893334</v>
      </c>
      <c r="BW7" s="39">
        <f>'[18]POA AR-L1273'!BW7</f>
        <v>1713378.2523893334</v>
      </c>
      <c r="BX7" s="39">
        <f>'[18]POA AR-L1273'!BX7</f>
        <v>1876022.0791679998</v>
      </c>
      <c r="BY7" s="39">
        <f>'[18]POA AR-L1273'!BY7</f>
        <v>1876022.0791679998</v>
      </c>
      <c r="BZ7" s="39">
        <f>'[18]POA AR-L1273'!BZ7</f>
        <v>2084468.9768533334</v>
      </c>
      <c r="CA7" s="39">
        <f>'[18]POA AR-L1273'!CA7</f>
        <v>2084468.9768533334</v>
      </c>
      <c r="CB7" s="39">
        <f>'[18]POA AR-L1273'!CB7</f>
        <v>2709809.6699093338</v>
      </c>
      <c r="CC7" s="42">
        <f>'[18]POA AR-L1273'!CC7</f>
        <v>21227145.410604</v>
      </c>
      <c r="CD7" s="43">
        <f>'[18]POA AR-L1273'!CD7</f>
        <v>0</v>
      </c>
      <c r="CE7" s="43">
        <f>'[18]POA AR-L1273'!CE7</f>
        <v>0</v>
      </c>
    </row>
    <row r="8" spans="1:87" outlineLevel="1" x14ac:dyDescent="0.3">
      <c r="A8" s="44" t="s">
        <v>88</v>
      </c>
      <c r="B8" s="45"/>
      <c r="C8" s="46"/>
      <c r="D8" s="46"/>
      <c r="E8" s="46"/>
      <c r="F8" s="46"/>
      <c r="G8" s="47"/>
      <c r="H8" s="48">
        <f>+H9+H11+H10+H12</f>
        <v>128183288.90666667</v>
      </c>
      <c r="I8" s="49">
        <f>SUM(I9:I12)</f>
        <v>106451027.96522425</v>
      </c>
      <c r="J8" s="50">
        <f>SUM(J9:J12)</f>
        <v>21732260.941442408</v>
      </c>
      <c r="K8" s="51"/>
      <c r="L8" s="52">
        <f>+M8+N8</f>
        <v>2179115911.4133334</v>
      </c>
      <c r="M8" s="53">
        <f>SUM(M9:M12)</f>
        <v>1809667475.4088123</v>
      </c>
      <c r="N8" s="54">
        <f>SUM(N9:N12)</f>
        <v>369448436.00452095</v>
      </c>
      <c r="O8" s="55"/>
      <c r="P8" s="56">
        <f t="shared" ref="P8:AB8" si="9">SUM(P9:P12)</f>
        <v>74536854.188608795</v>
      </c>
      <c r="Q8" s="57">
        <f t="shared" si="9"/>
        <v>0</v>
      </c>
      <c r="R8" s="57">
        <f t="shared" si="9"/>
        <v>0</v>
      </c>
      <c r="S8" s="57">
        <f t="shared" si="9"/>
        <v>0</v>
      </c>
      <c r="T8" s="57">
        <f t="shared" si="9"/>
        <v>0</v>
      </c>
      <c r="U8" s="57">
        <f t="shared" si="9"/>
        <v>0</v>
      </c>
      <c r="V8" s="57">
        <f t="shared" si="9"/>
        <v>0</v>
      </c>
      <c r="W8" s="57">
        <f t="shared" si="9"/>
        <v>0</v>
      </c>
      <c r="X8" s="57">
        <f t="shared" si="9"/>
        <v>0</v>
      </c>
      <c r="Y8" s="57">
        <f t="shared" si="9"/>
        <v>2838695.1</v>
      </c>
      <c r="Z8" s="57">
        <f t="shared" si="9"/>
        <v>5871969.4341500001</v>
      </c>
      <c r="AA8" s="57">
        <f t="shared" si="9"/>
        <v>960303.70970999985</v>
      </c>
      <c r="AB8" s="58">
        <f t="shared" si="9"/>
        <v>282689.12006999995</v>
      </c>
      <c r="AC8" s="59">
        <f>+SUM(Q8:AB8)</f>
        <v>9953657.36393</v>
      </c>
      <c r="AD8" s="57">
        <f t="shared" ref="AD8:AO8" si="10">SUM(AD9:AD12)</f>
        <v>650542.76423999993</v>
      </c>
      <c r="AE8" s="57">
        <f t="shared" si="10"/>
        <v>1178203.6430099998</v>
      </c>
      <c r="AF8" s="57">
        <f t="shared" si="10"/>
        <v>1786419.909</v>
      </c>
      <c r="AG8" s="57">
        <f t="shared" si="10"/>
        <v>2278918.2519899998</v>
      </c>
      <c r="AH8" s="57">
        <f t="shared" si="10"/>
        <v>2444387.9061599998</v>
      </c>
      <c r="AI8" s="57">
        <f>SUM(AI9:AI11)</f>
        <v>2967626.6378099998</v>
      </c>
      <c r="AJ8" s="57">
        <f>SUM(AJ9:AJ11)</f>
        <v>8792928.6154566668</v>
      </c>
      <c r="AK8" s="57">
        <f t="shared" si="10"/>
        <v>5528911.0635660002</v>
      </c>
      <c r="AL8" s="57">
        <f t="shared" si="10"/>
        <v>4715345.1359484</v>
      </c>
      <c r="AM8" s="57">
        <f t="shared" si="10"/>
        <v>4414050.5293739997</v>
      </c>
      <c r="AN8" s="57">
        <f t="shared" si="10"/>
        <v>4640331.9129996002</v>
      </c>
      <c r="AO8" s="58">
        <f t="shared" si="10"/>
        <v>4835524.9465992004</v>
      </c>
      <c r="AP8" s="59">
        <f>+SUM(AD8:AO8)</f>
        <v>44233191.316153869</v>
      </c>
      <c r="AQ8" s="57">
        <f t="shared" ref="AQ8:BB8" si="11">SUM(AQ9:AQ12)</f>
        <v>4795703.9740236001</v>
      </c>
      <c r="AR8" s="57">
        <f t="shared" si="11"/>
        <v>4690625.7013463993</v>
      </c>
      <c r="AS8" s="57">
        <f t="shared" si="11"/>
        <v>4692102.2977596</v>
      </c>
      <c r="AT8" s="57">
        <f t="shared" si="11"/>
        <v>5980006.7015712</v>
      </c>
      <c r="AU8" s="57">
        <f t="shared" si="11"/>
        <v>6774099.1850292003</v>
      </c>
      <c r="AV8" s="57">
        <f t="shared" si="11"/>
        <v>6068553.1735463999</v>
      </c>
      <c r="AW8" s="57">
        <f t="shared" si="11"/>
        <v>4662181.2057707999</v>
      </c>
      <c r="AX8" s="57">
        <f t="shared" si="11"/>
        <v>4619192.9881031998</v>
      </c>
      <c r="AY8" s="57">
        <f t="shared" si="11"/>
        <v>4513933.3319279999</v>
      </c>
      <c r="AZ8" s="57">
        <f t="shared" si="11"/>
        <v>4186844.387352</v>
      </c>
      <c r="BA8" s="57">
        <f t="shared" si="11"/>
        <v>3570791.1926627997</v>
      </c>
      <c r="BB8" s="58">
        <f t="shared" si="11"/>
        <v>2753417.0145144002</v>
      </c>
      <c r="BC8" s="60">
        <f>+SUM(AQ8:BB8)</f>
        <v>57307451.153607592</v>
      </c>
      <c r="BD8" s="57">
        <f t="shared" ref="BD8:BO8" si="12">SUM(BD9:BD12)</f>
        <v>2888296.1465832</v>
      </c>
      <c r="BE8" s="57">
        <f t="shared" si="12"/>
        <v>3064242.4779000003</v>
      </c>
      <c r="BF8" s="57">
        <f t="shared" si="12"/>
        <v>2563286.448198</v>
      </c>
      <c r="BG8" s="57" t="e">
        <f t="shared" si="12"/>
        <v>#REF!</v>
      </c>
      <c r="BH8" s="57" t="e">
        <f t="shared" si="12"/>
        <v>#REF!</v>
      </c>
      <c r="BI8" s="57" t="e">
        <f t="shared" si="12"/>
        <v>#REF!</v>
      </c>
      <c r="BJ8" s="57" t="e">
        <f t="shared" si="12"/>
        <v>#REF!</v>
      </c>
      <c r="BK8" s="57" t="e">
        <f t="shared" si="12"/>
        <v>#REF!</v>
      </c>
      <c r="BL8" s="57" t="e">
        <f t="shared" si="12"/>
        <v>#REF!</v>
      </c>
      <c r="BM8" s="57" t="e">
        <f t="shared" si="12"/>
        <v>#REF!</v>
      </c>
      <c r="BN8" s="57" t="e">
        <f t="shared" si="12"/>
        <v>#REF!</v>
      </c>
      <c r="BO8" s="58" t="e">
        <f t="shared" si="12"/>
        <v>#REF!</v>
      </c>
      <c r="BP8" s="59">
        <f>'[18]POA AR-L1273'!BP8</f>
        <v>16627154.927251201</v>
      </c>
      <c r="BQ8" s="57">
        <f>'[18]POA AR-L1273'!BQ8</f>
        <v>61834.145724000002</v>
      </c>
      <c r="BR8" s="57">
        <f>'[18]POA AR-L1273'!BR8</f>
        <v>0</v>
      </c>
      <c r="BS8" s="57">
        <f>'[18]POA AR-L1273'!BS8</f>
        <v>0</v>
      </c>
      <c r="BT8" s="57">
        <f>'[18]POA AR-L1273'!BT8</f>
        <v>0</v>
      </c>
      <c r="BU8" s="57">
        <f>'[18]POA AR-L1273'!BU8</f>
        <v>0</v>
      </c>
      <c r="BV8" s="57">
        <f>'[18]POA AR-L1273'!BV8</f>
        <v>0</v>
      </c>
      <c r="BW8" s="57">
        <f>'[18]POA AR-L1273'!BW8</f>
        <v>0</v>
      </c>
      <c r="BX8" s="57">
        <f>'[18]POA AR-L1273'!BX8</f>
        <v>0</v>
      </c>
      <c r="BY8" s="57">
        <f>'[18]POA AR-L1273'!BY8</f>
        <v>0</v>
      </c>
      <c r="BZ8" s="57">
        <f>'[18]POA AR-L1273'!BZ8</f>
        <v>0</v>
      </c>
      <c r="CA8" s="57">
        <f>'[18]POA AR-L1273'!CA8</f>
        <v>0</v>
      </c>
      <c r="CB8" s="58">
        <f>'[18]POA AR-L1273'!CB8</f>
        <v>0</v>
      </c>
      <c r="CC8" s="59">
        <f>'[18]POA AR-L1273'!CC8</f>
        <v>61834.145724000002</v>
      </c>
      <c r="CD8" s="43">
        <f>'[18]POA AR-L1273'!CD8</f>
        <v>2.2700987756252289E-9</v>
      </c>
      <c r="CE8" s="43">
        <f>'[18]POA AR-L1273'!CE8</f>
        <v>0</v>
      </c>
    </row>
    <row r="9" spans="1:87" s="192" customFormat="1" ht="28.8" outlineLevel="2" x14ac:dyDescent="0.3">
      <c r="A9" s="204" t="str">
        <f>+'[17]Cuadro de Costos (Perfil)'!C40</f>
        <v>Obra: Proyecto de Ampliación del Cauce del Río Areco Aguas Debajo de la RN8 y Ampliación de Puentes de RN8 Y RN41</v>
      </c>
      <c r="B9" s="61">
        <v>43101</v>
      </c>
      <c r="C9" s="62">
        <v>43335</v>
      </c>
      <c r="D9" s="62" t="s">
        <v>89</v>
      </c>
      <c r="E9" s="63">
        <f>732+30*6</f>
        <v>912</v>
      </c>
      <c r="F9" s="64">
        <f>+E9/30</f>
        <v>30.4</v>
      </c>
      <c r="G9" s="65">
        <f>+C9+E9</f>
        <v>44247</v>
      </c>
      <c r="H9" s="66">
        <f>+'[17]Cuadro de Costos (Perfil)'!F40</f>
        <v>28386951</v>
      </c>
      <c r="I9" s="67">
        <f>+'[17]Cuadro de Costos (Perfil)'!D40</f>
        <v>23441253.093078759</v>
      </c>
      <c r="J9" s="68">
        <f>+'[17]Cuadro de Costos (Perfil)'!E40</f>
        <v>4945697.9069212414</v>
      </c>
      <c r="K9" s="69"/>
      <c r="L9" s="70">
        <f t="shared" ref="L9:L36" si="13">+M9+N9</f>
        <v>482578167</v>
      </c>
      <c r="M9" s="71">
        <f t="shared" ref="M9:N11" si="14">+I9*$H$39</f>
        <v>398501302.58233887</v>
      </c>
      <c r="N9" s="72">
        <f t="shared" si="14"/>
        <v>84076864.417661101</v>
      </c>
      <c r="O9" s="73" t="e">
        <f>+H9-SUM(Q9:AB9)-SUM(AQ9:BB9)-SUM(BD9:BO9)-SUM(AD9:AO9)-SUM(BQ9:CB9)</f>
        <v>#REF!</v>
      </c>
      <c r="P9" s="74">
        <f>+SUM(Q9:AH9)+SUM(AI9:AN9)</f>
        <v>19320158.8506</v>
      </c>
      <c r="Q9" s="75"/>
      <c r="R9" s="75"/>
      <c r="S9" s="75"/>
      <c r="X9" s="205"/>
      <c r="Y9" s="75">
        <f>+'[17]Obra SAO'!G6</f>
        <v>2838695.1</v>
      </c>
      <c r="Z9" s="75">
        <f>+'[17]Obra SAO'!G7</f>
        <v>472642.73414999997</v>
      </c>
      <c r="AA9" s="75">
        <f>+'[17]Obra SAO'!G8</f>
        <v>61315.814159999994</v>
      </c>
      <c r="AB9" s="75">
        <f>+'[17]Obra SAO'!G9</f>
        <v>166063.66334999999</v>
      </c>
      <c r="AC9" s="76">
        <f>+SUM(Q9:AB9)</f>
        <v>3538717.3116600001</v>
      </c>
      <c r="AD9" s="75">
        <f>+'[17]Obra SAO'!G10</f>
        <v>334682.15229</v>
      </c>
      <c r="AE9" s="75">
        <f>+'[17]Obra SAO'!G11</f>
        <v>541623.02507999993</v>
      </c>
      <c r="AF9" s="75">
        <f>+'[17]Obra SAO'!G12</f>
        <v>756228.37463999994</v>
      </c>
      <c r="AG9" s="75">
        <f>+'[17]Obra SAO'!G13</f>
        <v>840537.61910999997</v>
      </c>
      <c r="AH9" s="75">
        <f>+'[17]Obra SAO'!G14</f>
        <v>845647.2702899999</v>
      </c>
      <c r="AI9" s="75">
        <f>+'[17]Obra SAO'!G15</f>
        <v>1359167.2138799999</v>
      </c>
      <c r="AJ9" s="75">
        <f>+'[17]Obra SAO'!G16</f>
        <v>1627423.9008300002</v>
      </c>
      <c r="AK9" s="75">
        <f>+'[17]Obra SAO'!G17</f>
        <v>1670855.9358599999</v>
      </c>
      <c r="AL9" s="75">
        <f>+'[17]Obra SAO'!G18</f>
        <v>1438366.8071699999</v>
      </c>
      <c r="AM9" s="75">
        <f>+'[17]Obra SAO'!G19</f>
        <v>1410263.7256799999</v>
      </c>
      <c r="AN9" s="75">
        <f>+'[17]Obra SAO'!G20</f>
        <v>1417928.20245</v>
      </c>
      <c r="AO9" s="75">
        <f>+'[17]Obra SAO'!G21</f>
        <v>1264638.66705</v>
      </c>
      <c r="AP9" s="76">
        <f>+SUM(AD9:AO9)</f>
        <v>13507362.894329997</v>
      </c>
      <c r="AQ9" s="75">
        <f>+'[17]Obra SAO'!G22</f>
        <v>1170110.1202199999</v>
      </c>
      <c r="AR9" s="75">
        <f>+'[17]Obra SAO'!G23</f>
        <v>1108794.3060599999</v>
      </c>
      <c r="AS9" s="75">
        <f>+'[17]Obra SAO'!G24</f>
        <v>1218651.8064299999</v>
      </c>
      <c r="AT9" s="75">
        <f>+'[17]Obra SAO'!G25</f>
        <v>1469024.71425</v>
      </c>
      <c r="AU9" s="75">
        <f>+'[17]Obra SAO'!G26</f>
        <v>1354057.5626999999</v>
      </c>
      <c r="AV9" s="75">
        <f>+'[17]Obra SAO'!G27</f>
        <v>797105.58407999994</v>
      </c>
      <c r="AW9" s="75">
        <f>+'[17]Obra SAO'!G28</f>
        <v>825208.66556999995</v>
      </c>
      <c r="AX9" s="75">
        <f>+'[17]Obra SAO'!G29</f>
        <v>774112.15376999998</v>
      </c>
      <c r="AY9" s="75">
        <f>+'[17]Obra SAO'!G30</f>
        <v>753673.54904999991</v>
      </c>
      <c r="AZ9" s="75">
        <f>+'[17]Obra SAO'!$G31</f>
        <v>712796.33961000002</v>
      </c>
      <c r="BA9" s="75">
        <f>+'[17]Obra SAO'!$G32</f>
        <v>327017.67551999999</v>
      </c>
      <c r="BB9" s="75">
        <f>+'[17]Obra SAO'!$G33</f>
        <v>342346.62906000001</v>
      </c>
      <c r="BC9" s="77">
        <f>+SUM(AQ9:BB9)</f>
        <v>10852899.106319997</v>
      </c>
      <c r="BD9" s="75">
        <f>+'[17]Obra SAO'!$G34</f>
        <v>270811.51253999997</v>
      </c>
      <c r="BE9" s="75">
        <f>+'[17]Obra SAO'!$G35</f>
        <v>178837.79129999998</v>
      </c>
      <c r="BF9" s="75">
        <f>+'[17]Obra SAO'!$G36</f>
        <v>38322.383849999998</v>
      </c>
      <c r="BG9" s="75" t="e">
        <f>+'[17]Obra SAO'!$G37</f>
        <v>#REF!</v>
      </c>
      <c r="BH9" s="75"/>
      <c r="BI9" s="75"/>
      <c r="BJ9" s="75"/>
      <c r="BK9" s="75"/>
      <c r="BL9" s="75"/>
      <c r="BM9" s="75"/>
      <c r="BN9" s="75"/>
      <c r="BO9" s="75"/>
      <c r="BP9" s="76">
        <f>'[18]POA AR-L1273'!BP9</f>
        <v>487971.68768999993</v>
      </c>
      <c r="BQ9" s="75">
        <f>'[18]POA AR-L1273'!BQ9</f>
        <v>0</v>
      </c>
      <c r="BR9" s="75">
        <f>'[18]POA AR-L1273'!BR9</f>
        <v>0</v>
      </c>
      <c r="BS9" s="75">
        <f>'[18]POA AR-L1273'!BS9</f>
        <v>0</v>
      </c>
      <c r="BT9" s="75">
        <f>'[18]POA AR-L1273'!BT9</f>
        <v>0</v>
      </c>
      <c r="BU9" s="75">
        <f>'[18]POA AR-L1273'!BU9</f>
        <v>0</v>
      </c>
      <c r="BV9" s="75">
        <f>'[18]POA AR-L1273'!BV9</f>
        <v>0</v>
      </c>
      <c r="BW9" s="75">
        <f>'[18]POA AR-L1273'!BW9</f>
        <v>0</v>
      </c>
      <c r="BX9" s="75">
        <f>'[18]POA AR-L1273'!BX9</f>
        <v>0</v>
      </c>
      <c r="BY9" s="75">
        <f>'[18]POA AR-L1273'!BY9</f>
        <v>0</v>
      </c>
      <c r="BZ9" s="75">
        <f>'[18]POA AR-L1273'!BZ9</f>
        <v>0</v>
      </c>
      <c r="CA9" s="75">
        <f>'[18]POA AR-L1273'!CA9</f>
        <v>0</v>
      </c>
      <c r="CB9" s="75">
        <f>'[18]POA AR-L1273'!CB9</f>
        <v>0</v>
      </c>
      <c r="CC9" s="76">
        <f>'[18]POA AR-L1273'!CC9</f>
        <v>0</v>
      </c>
      <c r="CD9" s="43">
        <f>'[18]POA AR-L1273'!CD9</f>
        <v>-8.149072527885437E-10</v>
      </c>
      <c r="CE9" s="43">
        <f>'[18]POA AR-L1273'!CE9</f>
        <v>0</v>
      </c>
    </row>
    <row r="10" spans="1:87" s="192" customFormat="1" outlineLevel="2" x14ac:dyDescent="0.3">
      <c r="A10" s="204" t="str">
        <f>+'[17]Cuadro de Costos (Perfil)'!C44</f>
        <v>Obra: Proyecto de Obras de Defensa en la ciudad de Pergamino</v>
      </c>
      <c r="B10" s="78">
        <v>43124</v>
      </c>
      <c r="C10" s="79">
        <v>43346</v>
      </c>
      <c r="D10" s="79" t="s">
        <v>89</v>
      </c>
      <c r="E10" s="80">
        <f>732+30*6</f>
        <v>912</v>
      </c>
      <c r="F10" s="81">
        <f>+E10/30</f>
        <v>30.4</v>
      </c>
      <c r="G10" s="82">
        <f>+C10+E10</f>
        <v>44258</v>
      </c>
      <c r="H10" s="66">
        <f>+'[17]Cuadro de Costos (Perfil)'!F44</f>
        <v>53993267</v>
      </c>
      <c r="I10" s="67">
        <f>+'[17]Cuadro de Costos (Perfil)'!D44</f>
        <v>48748206.777142853</v>
      </c>
      <c r="J10" s="68">
        <f>+'[17]Cuadro de Costos (Perfil)'!E44</f>
        <v>5245060.2228571428</v>
      </c>
      <c r="K10" s="69"/>
      <c r="L10" s="70">
        <f t="shared" si="13"/>
        <v>917885539</v>
      </c>
      <c r="M10" s="71">
        <f t="shared" si="14"/>
        <v>828719515.21142852</v>
      </c>
      <c r="N10" s="72">
        <f t="shared" si="14"/>
        <v>89166023.788571432</v>
      </c>
      <c r="O10" s="73" t="e">
        <f>+H10-SUM(Q10:AB10)-SUM(AQ10:BB10)-SUM(BD10:BO10)-SUM(AD10:AO10)-SUM(BQ10:CB10)</f>
        <v>#REF!</v>
      </c>
      <c r="P10" s="74">
        <f>+SUM(Q10:AE10)+SUM(AF11:AK11)</f>
        <v>19125249.555682667</v>
      </c>
      <c r="Q10" s="75"/>
      <c r="R10" s="75"/>
      <c r="S10" s="75"/>
      <c r="T10" s="75"/>
      <c r="U10" s="75"/>
      <c r="V10" s="75"/>
      <c r="W10" s="75"/>
      <c r="Y10" s="205"/>
      <c r="Z10" s="75">
        <f>+'[17]Obra Pergamino'!$G6</f>
        <v>5399326.7000000002</v>
      </c>
      <c r="AA10" s="75">
        <f>+'[17]Obra Pergamino'!$G7</f>
        <v>898987.8955499999</v>
      </c>
      <c r="AB10" s="75">
        <f>+'[17]Obra Pergamino'!$G8</f>
        <v>116625.45671999999</v>
      </c>
      <c r="AC10" s="76">
        <f>+SUM(Q10:AB10)</f>
        <v>6414940.0522699999</v>
      </c>
      <c r="AD10" s="75">
        <f>+'[17]Obra Pergamino'!$G9</f>
        <v>315860.61194999999</v>
      </c>
      <c r="AE10" s="75">
        <f>+'[17]Obra Pergamino'!$G10</f>
        <v>636580.61792999995</v>
      </c>
      <c r="AF10" s="75">
        <f>+'[17]Obra Pergamino'!$G11</f>
        <v>1030191.5343599999</v>
      </c>
      <c r="AG10" s="75">
        <f>+'[17]Obra Pergamino'!$G12</f>
        <v>1438380.6328799999</v>
      </c>
      <c r="AH10" s="75">
        <f>+'[17]Obra Pergamino'!$G13</f>
        <v>1598740.6358699999</v>
      </c>
      <c r="AI10" s="75">
        <f>+'[17]Obra Pergamino'!$G14</f>
        <v>1608459.4239299998</v>
      </c>
      <c r="AJ10" s="75">
        <f>+'[17]Obra Pergamino'!$G15</f>
        <v>2585197.6239599995</v>
      </c>
      <c r="AK10" s="75">
        <f>+'[17]Obra Pergamino'!$G16</f>
        <v>3095433.9971100003</v>
      </c>
      <c r="AL10" s="75">
        <f>+'[17]Obra Pergamino'!$G17</f>
        <v>3178043.6956199999</v>
      </c>
      <c r="AM10" s="75">
        <f>+'[17]Obra Pergamino'!$G18</f>
        <v>2735838.8388899998</v>
      </c>
      <c r="AN10" s="75">
        <f>+'[17]Obra Pergamino'!$G19</f>
        <v>2682385.5045599998</v>
      </c>
      <c r="AO10" s="75">
        <f>+'[17]Obra Pergamino'!$G20</f>
        <v>2696963.68665</v>
      </c>
      <c r="AP10" s="76">
        <f>+SUM(AD10:AO10)</f>
        <v>23602076.803709999</v>
      </c>
      <c r="AQ10" s="75">
        <f>+'[17]Obra Pergamino'!$G21</f>
        <v>2405400.0448500002</v>
      </c>
      <c r="AR10" s="75">
        <f>+'[17]Obra Pergamino'!$G22</f>
        <v>2225602.4657399999</v>
      </c>
      <c r="AS10" s="75">
        <f>+'[17]Obra Pergamino'!$G23</f>
        <v>2108977.0090199998</v>
      </c>
      <c r="AT10" s="75">
        <f>+'[17]Obra Pergamino'!$G24</f>
        <v>2317930.9523099996</v>
      </c>
      <c r="AU10" s="75">
        <f>+'[17]Obra Pergamino'!$G25</f>
        <v>2794151.5672499998</v>
      </c>
      <c r="AV10" s="75">
        <f>+'[17]Obra Pergamino'!$G26</f>
        <v>2575478.8358999998</v>
      </c>
      <c r="AW10" s="75">
        <f>+'[17]Obra Pergamino'!$G27</f>
        <v>1516130.9373599999</v>
      </c>
      <c r="AX10" s="75">
        <f>+'[17]Obra Pergamino'!$G28</f>
        <v>1569584.2716900001</v>
      </c>
      <c r="AY10" s="75">
        <f>+'[17]Obra Pergamino'!$G29</f>
        <v>1472396.39109</v>
      </c>
      <c r="AZ10" s="75">
        <f>+'[17]Obra Pergamino'!$G30</f>
        <v>1433521.2388499998</v>
      </c>
      <c r="BA10" s="75">
        <f>+'[17]Obra Pergamino'!$G31</f>
        <v>1355770.9343699999</v>
      </c>
      <c r="BB10" s="75">
        <f>+'[17]Obra Pergamino'!$G32</f>
        <v>622002.43584000005</v>
      </c>
      <c r="BC10" s="77">
        <f>+SUM(AQ10:BB10)</f>
        <v>22396947.084269997</v>
      </c>
      <c r="BD10" s="83">
        <f>+'[17]Obra Pergamino'!$G33</f>
        <v>651158.80001999997</v>
      </c>
      <c r="BE10" s="75">
        <f>+'[17]Obra Pergamino'!$G34</f>
        <v>515095.76717999997</v>
      </c>
      <c r="BF10" s="75">
        <f>+'[17]Obra Pergamino'!$G35</f>
        <v>340157.5821</v>
      </c>
      <c r="BG10" s="75">
        <f>+'[17]Obra Pergamino'!$G36</f>
        <v>72890.910449999996</v>
      </c>
      <c r="BH10" s="75" t="e">
        <f>+'[17]Obra Pergamino'!$G37</f>
        <v>#REF!</v>
      </c>
      <c r="BI10" s="75" t="e">
        <f>+'[17]Obra Pergamino'!$G38</f>
        <v>#REF!</v>
      </c>
      <c r="BJ10" s="75" t="e">
        <f>+'[17]Obra Pergamino'!$G39</f>
        <v>#REF!</v>
      </c>
      <c r="BK10" s="75" t="e">
        <f>+'[17]Obra Pergamino'!$G40</f>
        <v>#REF!</v>
      </c>
      <c r="BL10" s="75" t="e">
        <f>+'[17]Obra Pergamino'!$G41</f>
        <v>#REF!</v>
      </c>
      <c r="BM10" s="75" t="e">
        <f>+'[17]Obra Pergamino'!$G42</f>
        <v>#REF!</v>
      </c>
      <c r="BN10" s="75" t="e">
        <f>+'[17]Obra Pergamino'!$G43</f>
        <v>#REF!</v>
      </c>
      <c r="BO10" s="75" t="e">
        <f>+'[17]Obra Pergamino'!$G44</f>
        <v>#REF!</v>
      </c>
      <c r="BP10" s="76">
        <f>'[18]POA AR-L1273'!BP10</f>
        <v>1579303.05975</v>
      </c>
      <c r="BQ10" s="75">
        <f>'[18]POA AR-L1273'!BQ10</f>
        <v>0</v>
      </c>
      <c r="BR10" s="75">
        <f>'[18]POA AR-L1273'!BR10</f>
        <v>0</v>
      </c>
      <c r="BS10" s="75">
        <f>'[18]POA AR-L1273'!BS10</f>
        <v>0</v>
      </c>
      <c r="BT10" s="75">
        <f>'[18]POA AR-L1273'!BT10</f>
        <v>0</v>
      </c>
      <c r="BU10" s="75">
        <f>'[18]POA AR-L1273'!BU10</f>
        <v>0</v>
      </c>
      <c r="BV10" s="75">
        <f>'[18]POA AR-L1273'!BV10</f>
        <v>0</v>
      </c>
      <c r="BW10" s="75">
        <f>'[18]POA AR-L1273'!BW10</f>
        <v>0</v>
      </c>
      <c r="BX10" s="75">
        <f>'[18]POA AR-L1273'!BX10</f>
        <v>0</v>
      </c>
      <c r="BY10" s="75">
        <f>'[18]POA AR-L1273'!BY10</f>
        <v>0</v>
      </c>
      <c r="BZ10" s="75">
        <f>'[18]POA AR-L1273'!BZ10</f>
        <v>0</v>
      </c>
      <c r="CA10" s="75">
        <f>'[18]POA AR-L1273'!CA10</f>
        <v>0</v>
      </c>
      <c r="CB10" s="75">
        <f>'[18]POA AR-L1273'!CB10</f>
        <v>0</v>
      </c>
      <c r="CC10" s="76">
        <f>'[18]POA AR-L1273'!CC10</f>
        <v>0</v>
      </c>
      <c r="CD10" s="43">
        <f>'[18]POA AR-L1273'!CD10</f>
        <v>1.862645149230957E-9</v>
      </c>
      <c r="CE10" s="43">
        <f>'[18]POA AR-L1273'!CE10</f>
        <v>0</v>
      </c>
    </row>
    <row r="11" spans="1:87" s="192" customFormat="1" ht="28.8" outlineLevel="2" x14ac:dyDescent="0.3">
      <c r="A11" s="204" t="str">
        <f>+'[17]Cuadro de Costos (Perfil)'!C48</f>
        <v>Obra: Mejoramiento del Sistema “Canal Mercante – Jauretche”. Rectificación y Canalización del Canal Jauretche – Mercante. Tramo RP N 65 hasta la Laguna la Cautiva.</v>
      </c>
      <c r="B11" s="78">
        <v>43296</v>
      </c>
      <c r="C11" s="84">
        <v>43631</v>
      </c>
      <c r="D11" s="84" t="s">
        <v>90</v>
      </c>
      <c r="E11" s="80">
        <v>1080</v>
      </c>
      <c r="F11" s="81">
        <f>+E11/30</f>
        <v>36</v>
      </c>
      <c r="G11" s="82">
        <f>+C11+E11</f>
        <v>44711</v>
      </c>
      <c r="H11" s="66">
        <f>+'[17]Cuadro de Costos (Perfil)'!F48</f>
        <v>45803070.906666666</v>
      </c>
      <c r="I11" s="67">
        <f>+'[17]Cuadro de Costos (Perfil)'!D48</f>
        <v>34261568.095002636</v>
      </c>
      <c r="J11" s="68">
        <f>+'[17]Cuadro de Costos (Perfil)'!E48</f>
        <v>11541502.811664024</v>
      </c>
      <c r="K11" s="69"/>
      <c r="L11" s="70">
        <f>+M11+N11</f>
        <v>778652205.41333318</v>
      </c>
      <c r="M11" s="71">
        <f t="shared" si="14"/>
        <v>582446657.61504483</v>
      </c>
      <c r="N11" s="72">
        <f t="shared" si="14"/>
        <v>196205547.7982884</v>
      </c>
      <c r="O11" s="73">
        <f>+H11-SUM(Q11:AB11)-SUM(AQ11:BB11)-SUM(BD11:BO11)-SUM(AD11:AO11)-SUM(BQ11:CB11)</f>
        <v>4.0745362639427185E-10</v>
      </c>
      <c r="P11" s="74">
        <f>+SUM(Q11:AV11)+SUM(BD11:BI11)</f>
        <v>36091445.782326132</v>
      </c>
      <c r="Q11" s="75"/>
      <c r="R11" s="75"/>
      <c r="S11" s="75"/>
      <c r="T11" s="75"/>
      <c r="AC11" s="76">
        <f>+SUM(Q11:AB11)</f>
        <v>0</v>
      </c>
      <c r="AD11" s="75"/>
      <c r="AE11" s="75"/>
      <c r="AF11" s="75"/>
      <c r="AG11" s="75"/>
      <c r="AH11" s="75"/>
      <c r="AI11" s="85"/>
      <c r="AJ11" s="75">
        <f>+'[17]Obra Rio V'!$G6</f>
        <v>4580307.0906666666</v>
      </c>
      <c r="AK11" s="75">
        <f>+'[17]Obra Rio V'!$G7</f>
        <v>762621.130596</v>
      </c>
      <c r="AL11" s="75">
        <f>+'[17]Obra Rio V'!$G8</f>
        <v>98934.633158399985</v>
      </c>
      <c r="AM11" s="75">
        <f>+'[17]Obra Rio V'!$G9</f>
        <v>267947.96480399999</v>
      </c>
      <c r="AN11" s="75">
        <f>+'[17]Obra Rio V'!$G10</f>
        <v>540018.20598960004</v>
      </c>
      <c r="AO11" s="75">
        <f>+'[17]Obra Rio V'!$G11</f>
        <v>873922.59289920004</v>
      </c>
      <c r="AP11" s="76">
        <f>+SUM(AD11:AO11)</f>
        <v>7123751.6181138661</v>
      </c>
      <c r="AQ11" s="75">
        <f>+'[17]Obra Rio V'!$G12</f>
        <v>1220193.8089536</v>
      </c>
      <c r="AR11" s="75">
        <f>+'[17]Obra Rio V'!$G13</f>
        <v>1356228.9295464</v>
      </c>
      <c r="AS11" s="75">
        <f>+'[17]Obra Rio V'!$G14</f>
        <v>1364473.4823095999</v>
      </c>
      <c r="AT11" s="75">
        <f>+'[17]Obra Rio V'!$G15</f>
        <v>2193051.0350111998</v>
      </c>
      <c r="AU11" s="75">
        <f>+'[17]Obra Rio V'!$G16</f>
        <v>2625890.0550792003</v>
      </c>
      <c r="AV11" s="75">
        <f>+'[17]Obra Rio V'!$G17</f>
        <v>2695968.7535664001</v>
      </c>
      <c r="AW11" s="75">
        <f>+'[17]Obra Rio V'!$G18</f>
        <v>2320841.6028408003</v>
      </c>
      <c r="AX11" s="75">
        <f>+'[17]Obra Rio V'!$G19</f>
        <v>2275496.5626432002</v>
      </c>
      <c r="AY11" s="75">
        <f>+'[17]Obra Rio V'!$G20</f>
        <v>2287863.3917880002</v>
      </c>
      <c r="AZ11" s="75">
        <f>+'[17]Obra Rio V'!$G21</f>
        <v>2040526.808892</v>
      </c>
      <c r="BA11" s="75">
        <f>+'[17]Obra Rio V'!$G22</f>
        <v>1888002.5827728</v>
      </c>
      <c r="BB11" s="75">
        <f>+'[17]Obra Rio V'!$G23</f>
        <v>1789067.9496144</v>
      </c>
      <c r="BC11" s="77">
        <f>+SUM(AQ11:BB11)</f>
        <v>24057604.963017598</v>
      </c>
      <c r="BD11" s="75">
        <f>+'[17]Obra Rio V'!$G24</f>
        <v>1966325.8340232</v>
      </c>
      <c r="BE11" s="75">
        <f>+'[17]Obra Rio V'!$G25</f>
        <v>2370308.9194200002</v>
      </c>
      <c r="BF11" s="75">
        <f>+'[17]Obra Rio V'!$G26</f>
        <v>2184806.4822479999</v>
      </c>
      <c r="BG11" s="75">
        <f>+'[17]Obra Rio V'!$G27</f>
        <v>1286150.2310591999</v>
      </c>
      <c r="BH11" s="75">
        <f>+'[17]Obra Rio V'!$G28</f>
        <v>1331495.2712568</v>
      </c>
      <c r="BI11" s="75">
        <f>+'[17]Obra Rio V'!$G29</f>
        <v>1249049.7436248001</v>
      </c>
      <c r="BJ11" s="75">
        <f>+'[17]Obra Rio V'!$G30</f>
        <v>1216071.5325719998</v>
      </c>
      <c r="BK11" s="75">
        <f>+'[17]Obra Rio V'!$G31</f>
        <v>1150115.1104663999</v>
      </c>
      <c r="BL11" s="75">
        <f>+'[17]Obra Rio V'!$G32</f>
        <v>527651.37684480008</v>
      </c>
      <c r="BM11" s="75">
        <f>+'[17]Obra Rio V'!$G33</f>
        <v>552385.03513440001</v>
      </c>
      <c r="BN11" s="75">
        <f>+'[17]Obra Rio V'!$G34</f>
        <v>436961.29644960002</v>
      </c>
      <c r="BO11" s="75">
        <f>+'[17]Obra Rio V'!$G35</f>
        <v>288559.34671200003</v>
      </c>
      <c r="BP11" s="76">
        <f>'[18]POA AR-L1273'!BP11</f>
        <v>14559880.179811202</v>
      </c>
      <c r="BQ11" s="75">
        <f>'[18]POA AR-L1273'!BQ11</f>
        <v>61834.145724000002</v>
      </c>
      <c r="BR11" s="75">
        <f>'[18]POA AR-L1273'!BR11</f>
        <v>0</v>
      </c>
      <c r="BS11" s="75">
        <f>'[18]POA AR-L1273'!BS11</f>
        <v>0</v>
      </c>
      <c r="BT11" s="75">
        <f>'[18]POA AR-L1273'!BT11</f>
        <v>0</v>
      </c>
      <c r="BU11" s="75">
        <f>'[18]POA AR-L1273'!BU11</f>
        <v>0</v>
      </c>
      <c r="BV11" s="75">
        <f>'[18]POA AR-L1273'!BV11</f>
        <v>0</v>
      </c>
      <c r="BW11" s="75">
        <f>'[18]POA AR-L1273'!BW11</f>
        <v>0</v>
      </c>
      <c r="BX11" s="75">
        <f>'[18]POA AR-L1273'!BX11</f>
        <v>0</v>
      </c>
      <c r="BY11" s="75">
        <f>'[18]POA AR-L1273'!BY11</f>
        <v>0</v>
      </c>
      <c r="BZ11" s="75">
        <f>'[18]POA AR-L1273'!BZ11</f>
        <v>0</v>
      </c>
      <c r="CA11" s="75">
        <f>'[18]POA AR-L1273'!CA11</f>
        <v>0</v>
      </c>
      <c r="CB11" s="75">
        <f>'[18]POA AR-L1273'!CB11</f>
        <v>0</v>
      </c>
      <c r="CC11" s="76">
        <f>'[18]POA AR-L1273'!CC11</f>
        <v>61834.145724000002</v>
      </c>
      <c r="CD11" s="43">
        <f>'[18]POA AR-L1273'!CD11</f>
        <v>-1.4551915228366852E-9</v>
      </c>
      <c r="CE11" s="43">
        <f>'[18]POA AR-L1273'!CE11</f>
        <v>0</v>
      </c>
    </row>
    <row r="12" spans="1:87" s="192" customFormat="1" outlineLevel="2" x14ac:dyDescent="0.3">
      <c r="A12" s="86"/>
      <c r="B12" s="87"/>
      <c r="C12" s="88"/>
      <c r="D12" s="88"/>
      <c r="E12" s="89"/>
      <c r="F12" s="90"/>
      <c r="G12" s="91"/>
      <c r="H12" s="92"/>
      <c r="I12" s="67"/>
      <c r="J12" s="68"/>
      <c r="K12" s="93"/>
      <c r="L12" s="70"/>
      <c r="M12" s="71"/>
      <c r="N12" s="72"/>
      <c r="O12" s="73">
        <f>+H12-SUM(Q12:AB12)-SUM(AQ12:BB12)-SUM(BD12:BO12)-SUM(AD12:AO12)-SUM(BQ12:CB12)</f>
        <v>0</v>
      </c>
      <c r="P12" s="74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94"/>
      <c r="AD12" s="75"/>
      <c r="AE12" s="75"/>
      <c r="AF12" s="75"/>
      <c r="AG12" s="75"/>
      <c r="AH12" s="75"/>
      <c r="AK12" s="75"/>
      <c r="AL12" s="75"/>
      <c r="AM12" s="75"/>
      <c r="AN12" s="75"/>
      <c r="AO12" s="75"/>
      <c r="AP12" s="94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6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4">
        <f>'[18]POA AR-L1273'!BP12</f>
        <v>0</v>
      </c>
      <c r="BQ12" s="95">
        <f>'[18]POA AR-L1273'!BQ12</f>
        <v>0</v>
      </c>
      <c r="BR12" s="95">
        <f>'[18]POA AR-L1273'!BR12</f>
        <v>0</v>
      </c>
      <c r="BS12" s="95">
        <f>'[18]POA AR-L1273'!BS12</f>
        <v>0</v>
      </c>
      <c r="BT12" s="95">
        <f>'[18]POA AR-L1273'!BT12</f>
        <v>0</v>
      </c>
      <c r="BU12" s="95">
        <f>'[18]POA AR-L1273'!BU12</f>
        <v>0</v>
      </c>
      <c r="BV12" s="95">
        <f>'[18]POA AR-L1273'!BV12</f>
        <v>0</v>
      </c>
      <c r="BW12" s="95">
        <f>'[18]POA AR-L1273'!BW12</f>
        <v>0</v>
      </c>
      <c r="BX12" s="95">
        <f>'[18]POA AR-L1273'!BX12</f>
        <v>0</v>
      </c>
      <c r="BY12" s="95">
        <f>'[18]POA AR-L1273'!BY12</f>
        <v>0</v>
      </c>
      <c r="BZ12" s="95">
        <f>'[18]POA AR-L1273'!BZ12</f>
        <v>0</v>
      </c>
      <c r="CA12" s="95">
        <f>'[18]POA AR-L1273'!CA12</f>
        <v>0</v>
      </c>
      <c r="CB12" s="95">
        <f>'[18]POA AR-L1273'!CB12</f>
        <v>0</v>
      </c>
      <c r="CC12" s="94">
        <f>'[18]POA AR-L1273'!CC12</f>
        <v>0</v>
      </c>
      <c r="CD12" s="43">
        <f>'[18]POA AR-L1273'!CD12</f>
        <v>0</v>
      </c>
      <c r="CE12" s="43">
        <f>'[18]POA AR-L1273'!CE12</f>
        <v>0</v>
      </c>
    </row>
    <row r="13" spans="1:87" outlineLevel="1" x14ac:dyDescent="0.3">
      <c r="A13" s="97" t="s">
        <v>91</v>
      </c>
      <c r="B13" s="98"/>
      <c r="C13" s="99"/>
      <c r="D13" s="99"/>
      <c r="E13" s="100"/>
      <c r="F13" s="101"/>
      <c r="G13" s="102"/>
      <c r="H13" s="103">
        <f>+SUM(H14:H17)</f>
        <v>5127331.5562666664</v>
      </c>
      <c r="I13" s="104">
        <f>SUM(I14:I17)</f>
        <v>4258041.1186089702</v>
      </c>
      <c r="J13" s="105">
        <f>SUM(J14:J17)</f>
        <v>869290.43765769643</v>
      </c>
      <c r="K13" s="51"/>
      <c r="L13" s="106">
        <f>+M13+N13</f>
        <v>87164636.456533328</v>
      </c>
      <c r="M13" s="107">
        <f>SUM(M14:M17)</f>
        <v>72386699.01635249</v>
      </c>
      <c r="N13" s="108">
        <f>SUM(N14:N17)</f>
        <v>14777937.440180838</v>
      </c>
      <c r="O13" s="109"/>
      <c r="P13" s="110">
        <f t="shared" ref="P13:AB13" si="15">SUM(P14:P17)</f>
        <v>1016949.5670000006</v>
      </c>
      <c r="Q13" s="111">
        <f t="shared" si="15"/>
        <v>0</v>
      </c>
      <c r="R13" s="111">
        <f t="shared" si="15"/>
        <v>0</v>
      </c>
      <c r="S13" s="111">
        <f t="shared" si="15"/>
        <v>0</v>
      </c>
      <c r="T13" s="111">
        <f t="shared" si="15"/>
        <v>0</v>
      </c>
      <c r="U13" s="111">
        <f t="shared" si="15"/>
        <v>0</v>
      </c>
      <c r="V13" s="111">
        <f t="shared" si="15"/>
        <v>0</v>
      </c>
      <c r="W13" s="111">
        <f t="shared" si="15"/>
        <v>0</v>
      </c>
      <c r="X13" s="111">
        <f t="shared" si="15"/>
        <v>0</v>
      </c>
      <c r="Y13" s="111">
        <f t="shared" si="15"/>
        <v>113547.804</v>
      </c>
      <c r="Z13" s="111">
        <f t="shared" si="15"/>
        <v>244360.019</v>
      </c>
      <c r="AA13" s="111">
        <f t="shared" si="15"/>
        <v>82380.218000000052</v>
      </c>
      <c r="AB13" s="112">
        <f t="shared" si="15"/>
        <v>82380.218000000052</v>
      </c>
      <c r="AC13" s="59">
        <f t="shared" ref="AC13:AC14" si="16">+SUM(Q13:AB13)</f>
        <v>522668.25900000008</v>
      </c>
      <c r="AD13" s="111">
        <f t="shared" ref="AD13:AO13" si="17">SUM(AD14:AD17)</f>
        <v>82380.218000000052</v>
      </c>
      <c r="AE13" s="111">
        <f t="shared" si="17"/>
        <v>82380.218000000052</v>
      </c>
      <c r="AF13" s="111">
        <f t="shared" si="17"/>
        <v>82380.218000000052</v>
      </c>
      <c r="AG13" s="111">
        <f t="shared" si="17"/>
        <v>82380.218000000052</v>
      </c>
      <c r="AH13" s="111">
        <f t="shared" si="17"/>
        <v>82380.218000000052</v>
      </c>
      <c r="AI13" s="111">
        <f>SUM(AI14:AI16)</f>
        <v>82380.218000000052</v>
      </c>
      <c r="AJ13" s="111">
        <f>SUM(AJ14:AJ16)</f>
        <v>265592.50162666669</v>
      </c>
      <c r="AK13" s="111">
        <f t="shared" si="17"/>
        <v>128183.28890666676</v>
      </c>
      <c r="AL13" s="111">
        <f t="shared" si="17"/>
        <v>128183.28890666676</v>
      </c>
      <c r="AM13" s="111">
        <f t="shared" si="17"/>
        <v>128183.28890666676</v>
      </c>
      <c r="AN13" s="111">
        <f t="shared" si="17"/>
        <v>128183.28890666676</v>
      </c>
      <c r="AO13" s="112">
        <f t="shared" si="17"/>
        <v>128183.28890666676</v>
      </c>
      <c r="AP13" s="59">
        <f>+SUM(AD13:AO13)</f>
        <v>1400790.2541600007</v>
      </c>
      <c r="AQ13" s="57">
        <f t="shared" ref="AQ13:BB13" si="18">SUM(AQ14:AQ17)</f>
        <v>128183.28890666676</v>
      </c>
      <c r="AR13" s="57">
        <f t="shared" si="18"/>
        <v>128183.28890666676</v>
      </c>
      <c r="AS13" s="57">
        <f t="shared" si="18"/>
        <v>128183.28890666676</v>
      </c>
      <c r="AT13" s="57">
        <f t="shared" si="18"/>
        <v>128183.28890666676</v>
      </c>
      <c r="AU13" s="57">
        <f t="shared" si="18"/>
        <v>128183.28890666676</v>
      </c>
      <c r="AV13" s="57">
        <f t="shared" si="18"/>
        <v>128183.28890666676</v>
      </c>
      <c r="AW13" s="57">
        <f t="shared" si="18"/>
        <v>128183.28890666676</v>
      </c>
      <c r="AX13" s="57">
        <f t="shared" si="18"/>
        <v>128183.28890666676</v>
      </c>
      <c r="AY13" s="57">
        <f t="shared" si="18"/>
        <v>128183.28890666676</v>
      </c>
      <c r="AZ13" s="57">
        <f t="shared" si="18"/>
        <v>128183.28890666676</v>
      </c>
      <c r="BA13" s="57">
        <f t="shared" si="18"/>
        <v>128183.28890666676</v>
      </c>
      <c r="BB13" s="58">
        <f t="shared" si="18"/>
        <v>128183.28890666676</v>
      </c>
      <c r="BC13" s="60">
        <f>+SUM(AQ13:BB13)</f>
        <v>1538199.4668800009</v>
      </c>
      <c r="BD13" s="57">
        <f t="shared" ref="BD13:BO13" si="19">SUM(BD14:BD17)</f>
        <v>128183.28890666676</v>
      </c>
      <c r="BE13" s="57">
        <f t="shared" si="19"/>
        <v>128183.28890666676</v>
      </c>
      <c r="BF13" s="57">
        <f t="shared" si="19"/>
        <v>128183.28890666676</v>
      </c>
      <c r="BG13" s="57">
        <f t="shared" si="19"/>
        <v>128183.28890666676</v>
      </c>
      <c r="BH13" s="57">
        <f t="shared" si="19"/>
        <v>128183.28890666676</v>
      </c>
      <c r="BI13" s="57">
        <f t="shared" si="19"/>
        <v>128183.28890666676</v>
      </c>
      <c r="BJ13" s="57">
        <f t="shared" si="19"/>
        <v>128183.28890666676</v>
      </c>
      <c r="BK13" s="57">
        <f t="shared" si="19"/>
        <v>128183.28890666676</v>
      </c>
      <c r="BL13" s="57">
        <f t="shared" si="19"/>
        <v>128183.28890666676</v>
      </c>
      <c r="BM13" s="57" t="e">
        <f t="shared" si="19"/>
        <v>#REF!</v>
      </c>
      <c r="BN13" s="57" t="e">
        <f t="shared" si="19"/>
        <v>#REF!</v>
      </c>
      <c r="BO13" s="58" t="e">
        <f t="shared" si="19"/>
        <v>#REF!</v>
      </c>
      <c r="BP13" s="59">
        <f>'[18]POA AR-L1273'!BP13</f>
        <v>1345052.0798800013</v>
      </c>
      <c r="BQ13" s="57">
        <f>'[18]POA AR-L1273'!BQ13</f>
        <v>45803.070906666704</v>
      </c>
      <c r="BR13" s="57">
        <f>'[18]POA AR-L1273'!BR13</f>
        <v>45803.070906666704</v>
      </c>
      <c r="BS13" s="57">
        <f>'[18]POA AR-L1273'!BS13</f>
        <v>45803.070906666704</v>
      </c>
      <c r="BT13" s="57">
        <f>'[18]POA AR-L1273'!BT13</f>
        <v>45803.070906666704</v>
      </c>
      <c r="BU13" s="57">
        <f>'[18]POA AR-L1273'!BU13</f>
        <v>45803.070906666704</v>
      </c>
      <c r="BV13" s="57">
        <f>'[18]POA AR-L1273'!BV13</f>
        <v>45803.070906666704</v>
      </c>
      <c r="BW13" s="57">
        <f>'[18]POA AR-L1273'!BW13</f>
        <v>45803.070906666704</v>
      </c>
      <c r="BX13" s="57">
        <f>'[18]POA AR-L1273'!BX13</f>
        <v>0</v>
      </c>
      <c r="BY13" s="57">
        <f>'[18]POA AR-L1273'!BY13</f>
        <v>0</v>
      </c>
      <c r="BZ13" s="57">
        <f>'[18]POA AR-L1273'!BZ13</f>
        <v>0</v>
      </c>
      <c r="CA13" s="57">
        <f>'[18]POA AR-L1273'!CA13</f>
        <v>0</v>
      </c>
      <c r="CB13" s="58">
        <f>'[18]POA AR-L1273'!CB13</f>
        <v>0</v>
      </c>
      <c r="CC13" s="59">
        <f>'[18]POA AR-L1273'!CC13</f>
        <v>320621.49634666689</v>
      </c>
      <c r="CD13" s="43">
        <f>'[18]POA AR-L1273'!CD13</f>
        <v>0</v>
      </c>
      <c r="CE13" s="43">
        <f>'[18]POA AR-L1273'!CE13</f>
        <v>0</v>
      </c>
    </row>
    <row r="14" spans="1:87" ht="28.8" outlineLevel="2" x14ac:dyDescent="0.3">
      <c r="A14" s="204" t="str">
        <f>+'[17]Cuadro de Costos (Perfil)'!C41</f>
        <v>Inspección: Proyecto de Ampliación del Cauce del Río Areco Aguas Debajo de la RN8 y Ampliación de Puentes de RN8 Y RN41</v>
      </c>
      <c r="B14" s="78">
        <v>43070</v>
      </c>
      <c r="C14" s="62">
        <v>43337</v>
      </c>
      <c r="D14" s="62" t="s">
        <v>89</v>
      </c>
      <c r="E14" s="80">
        <f>912+30*6</f>
        <v>1092</v>
      </c>
      <c r="F14" s="81">
        <f>+E14/30</f>
        <v>36.4</v>
      </c>
      <c r="G14" s="82">
        <f>+C14+E14</f>
        <v>44429</v>
      </c>
      <c r="H14" s="66">
        <f>+'[17]Cuadro de Costos (Perfil)'!F41</f>
        <v>1135478.04</v>
      </c>
      <c r="I14" s="67">
        <f>+'[17]Cuadro de Costos (Perfil)'!D41</f>
        <v>937650.12372315035</v>
      </c>
      <c r="J14" s="113">
        <f>+'[17]Cuadro de Costos (Perfil)'!E41</f>
        <v>197827.91627684966</v>
      </c>
      <c r="K14" s="69"/>
      <c r="L14" s="70">
        <f t="shared" si="13"/>
        <v>19303126.68</v>
      </c>
      <c r="M14" s="71">
        <f t="shared" ref="M14:N16" si="20">+I14*$H$39</f>
        <v>15940052.103293557</v>
      </c>
      <c r="N14" s="72">
        <f t="shared" si="20"/>
        <v>3363074.5767064444</v>
      </c>
      <c r="O14" s="73" t="e">
        <f>+H14-SUM(Q14:AB14)-SUM(AQ14:BB14)-SUM(BD14:BO14)-SUM(AD14:AO14)-SUM(BQ14:CB14)</f>
        <v>#REF!</v>
      </c>
      <c r="P14" s="74">
        <f>+SUM(Q14:AB14)+SUM(AD14:AI14)</f>
        <v>369030.36300000024</v>
      </c>
      <c r="Q14" s="75"/>
      <c r="R14" s="75"/>
      <c r="S14" s="75"/>
      <c r="T14" s="75"/>
      <c r="U14" s="75"/>
      <c r="V14" s="75"/>
      <c r="W14" s="75"/>
      <c r="X14" s="85"/>
      <c r="Y14" s="75">
        <f>+'[17]Obra SAO'!$Q6</f>
        <v>113547.804</v>
      </c>
      <c r="Z14" s="75">
        <f>+'[17]Obra SAO'!$Q7</f>
        <v>28386.951000000023</v>
      </c>
      <c r="AA14" s="75">
        <f>+'[17]Obra SAO'!$Q8</f>
        <v>28386.951000000023</v>
      </c>
      <c r="AB14" s="75">
        <f>+'[17]Obra SAO'!$Q9</f>
        <v>28386.951000000023</v>
      </c>
      <c r="AC14" s="76">
        <f t="shared" si="16"/>
        <v>198708.65700000009</v>
      </c>
      <c r="AD14" s="75">
        <f>+'[17]Obra SAO'!$Q10</f>
        <v>28386.951000000023</v>
      </c>
      <c r="AE14" s="75">
        <f>+'[17]Obra SAO'!$Q11</f>
        <v>28386.951000000023</v>
      </c>
      <c r="AF14" s="75">
        <f>+'[17]Obra SAO'!$Q12</f>
        <v>28386.951000000023</v>
      </c>
      <c r="AG14" s="75">
        <f>+'[17]Obra SAO'!$Q13</f>
        <v>28386.951000000023</v>
      </c>
      <c r="AH14" s="75">
        <f>+'[17]Obra SAO'!$Q14</f>
        <v>28386.951000000023</v>
      </c>
      <c r="AI14" s="75">
        <f>+'[17]Obra SAO'!$Q15</f>
        <v>28386.951000000023</v>
      </c>
      <c r="AJ14" s="75">
        <f>+'[17]Obra SAO'!$Q16</f>
        <v>28386.951000000023</v>
      </c>
      <c r="AK14" s="75">
        <f>+'[17]Obra SAO'!$Q17</f>
        <v>28386.951000000023</v>
      </c>
      <c r="AL14" s="75">
        <f>+'[17]Obra SAO'!$Q18</f>
        <v>28386.951000000023</v>
      </c>
      <c r="AM14" s="75">
        <f>+'[17]Obra SAO'!$Q19</f>
        <v>28386.951000000023</v>
      </c>
      <c r="AN14" s="75">
        <f>+'[17]Obra SAO'!$Q20</f>
        <v>28386.951000000023</v>
      </c>
      <c r="AO14" s="75">
        <f>+'[17]Obra SAO'!$Q21</f>
        <v>28386.951000000023</v>
      </c>
      <c r="AP14" s="76">
        <f>+SUM(AD14:AO14)</f>
        <v>340643.41200000024</v>
      </c>
      <c r="AQ14" s="75">
        <f>+'[17]Obra SAO'!$Q22</f>
        <v>28386.951000000023</v>
      </c>
      <c r="AR14" s="75">
        <f>+'[17]Obra SAO'!$Q23</f>
        <v>28386.951000000023</v>
      </c>
      <c r="AS14" s="75">
        <f>+'[17]Obra SAO'!$Q24</f>
        <v>28386.951000000023</v>
      </c>
      <c r="AT14" s="75">
        <f>+'[17]Obra SAO'!$Q25</f>
        <v>28386.951000000023</v>
      </c>
      <c r="AU14" s="75">
        <f>+'[17]Obra SAO'!$Q26</f>
        <v>28386.951000000023</v>
      </c>
      <c r="AV14" s="75">
        <f>+'[17]Obra SAO'!$Q27</f>
        <v>28386.951000000023</v>
      </c>
      <c r="AW14" s="75">
        <f>+'[17]Obra SAO'!$Q28</f>
        <v>28386.951000000023</v>
      </c>
      <c r="AX14" s="75">
        <f>+'[17]Obra SAO'!$Q29</f>
        <v>28386.951000000023</v>
      </c>
      <c r="AY14" s="75">
        <f>+'[17]Obra SAO'!$Q30</f>
        <v>28386.951000000023</v>
      </c>
      <c r="AZ14" s="75">
        <f>+'[17]Obra SAO'!$Q31</f>
        <v>28386.951000000023</v>
      </c>
      <c r="BA14" s="75">
        <f>+'[17]Obra SAO'!$Q32</f>
        <v>28386.951000000023</v>
      </c>
      <c r="BB14" s="75">
        <f>+'[17]Obra SAO'!$Q33</f>
        <v>28386.951000000023</v>
      </c>
      <c r="BC14" s="77">
        <f>+SUM(AQ14:BB14)</f>
        <v>340643.41200000024</v>
      </c>
      <c r="BD14" s="75">
        <f>+'[17]Obra SAO'!$Q34</f>
        <v>28386.951000000023</v>
      </c>
      <c r="BE14" s="75">
        <f>+'[17]Obra SAO'!$Q35</f>
        <v>28386.951000000023</v>
      </c>
      <c r="BF14" s="75">
        <f>+'[17]Obra SAO'!$Q36</f>
        <v>28386.951000000023</v>
      </c>
      <c r="BG14" s="75">
        <f>+'[17]Obra SAO'!$Q37</f>
        <v>28386.951000000023</v>
      </c>
      <c r="BH14" s="75">
        <f>+'[17]Obra SAO'!$Q38</f>
        <v>28386.951000000023</v>
      </c>
      <c r="BI14" s="75">
        <f>+'[17]Obra SAO'!$Q39</f>
        <v>28386.951000000023</v>
      </c>
      <c r="BJ14" s="75">
        <f>+'[17]Obra SAO'!$Q40</f>
        <v>28386.951000000023</v>
      </c>
      <c r="BK14" s="75">
        <f>+'[17]Obra SAO'!$Q41</f>
        <v>28386.951000000023</v>
      </c>
      <c r="BL14" s="75">
        <f>+'[17]Obra SAO'!$Q42</f>
        <v>28386.951000000023</v>
      </c>
      <c r="BM14" s="75" t="e">
        <f>+'[17]Obra SAO'!$Q43</f>
        <v>#REF!</v>
      </c>
      <c r="BN14" s="75" t="e">
        <f>+'[17]Obra SAO'!$Q44</f>
        <v>#REF!</v>
      </c>
      <c r="BO14" s="75"/>
      <c r="BP14" s="76">
        <f>'[18]POA AR-L1273'!BP14</f>
        <v>255482.55900000024</v>
      </c>
      <c r="BQ14" s="75">
        <f>'[18]POA AR-L1273'!BQ14</f>
        <v>0</v>
      </c>
      <c r="BR14" s="75">
        <f>'[18]POA AR-L1273'!BR14</f>
        <v>0</v>
      </c>
      <c r="BS14" s="75">
        <f>'[18]POA AR-L1273'!BS14</f>
        <v>0</v>
      </c>
      <c r="BT14" s="75">
        <f>'[18]POA AR-L1273'!BT14</f>
        <v>0</v>
      </c>
      <c r="BU14" s="75">
        <f>'[18]POA AR-L1273'!BU14</f>
        <v>0</v>
      </c>
      <c r="BV14" s="75">
        <f>'[18]POA AR-L1273'!BV14</f>
        <v>0</v>
      </c>
      <c r="BW14" s="75">
        <f>'[18]POA AR-L1273'!BW14</f>
        <v>0</v>
      </c>
      <c r="BX14" s="75">
        <f>'[18]POA AR-L1273'!BX14</f>
        <v>0</v>
      </c>
      <c r="BY14" s="75">
        <f>'[18]POA AR-L1273'!BY14</f>
        <v>0</v>
      </c>
      <c r="BZ14" s="75">
        <f>'[18]POA AR-L1273'!BZ14</f>
        <v>0</v>
      </c>
      <c r="CA14" s="75">
        <f>'[18]POA AR-L1273'!CA14</f>
        <v>0</v>
      </c>
      <c r="CB14" s="75">
        <f>'[18]POA AR-L1273'!CB14</f>
        <v>0</v>
      </c>
      <c r="CC14" s="76">
        <f>'[18]POA AR-L1273'!CC14</f>
        <v>0</v>
      </c>
      <c r="CD14" s="43">
        <f>'[18]POA AR-L1273'!CD14</f>
        <v>-1.1641532182693481E-10</v>
      </c>
      <c r="CE14" s="43">
        <f>'[18]POA AR-L1273'!CE14</f>
        <v>0</v>
      </c>
    </row>
    <row r="15" spans="1:87" outlineLevel="2" x14ac:dyDescent="0.3">
      <c r="A15" s="204" t="str">
        <f>+'[17]Cuadro de Costos (Perfil)'!C45</f>
        <v>Inspección: Proyecto de Obras de Defensa en la ciudad de Pergamino</v>
      </c>
      <c r="B15" s="78">
        <v>43091</v>
      </c>
      <c r="C15" s="79">
        <v>43330</v>
      </c>
      <c r="D15" s="79" t="s">
        <v>89</v>
      </c>
      <c r="E15" s="80">
        <f>912+30*6</f>
        <v>1092</v>
      </c>
      <c r="F15" s="81">
        <f>+E15/30</f>
        <v>36.4</v>
      </c>
      <c r="G15" s="82">
        <f>+C15+E15</f>
        <v>44422</v>
      </c>
      <c r="H15" s="66">
        <f>+'[17]Cuadro de Costos (Perfil)'!F45</f>
        <v>2159730.6799999997</v>
      </c>
      <c r="I15" s="67">
        <f>+'[17]Cuadro de Costos (Perfil)'!D45</f>
        <v>1949928.2710857142</v>
      </c>
      <c r="J15" s="113">
        <f>+'[17]Cuadro de Costos (Perfil)'!E45</f>
        <v>209802.40891428571</v>
      </c>
      <c r="K15" s="69"/>
      <c r="L15" s="70">
        <f t="shared" si="13"/>
        <v>36715421.559999995</v>
      </c>
      <c r="M15" s="71">
        <f t="shared" si="20"/>
        <v>33148780.608457141</v>
      </c>
      <c r="N15" s="72">
        <f t="shared" si="20"/>
        <v>3566640.9515428571</v>
      </c>
      <c r="O15" s="73" t="e">
        <f>+H15-SUM(Q15:AB15)-SUM(AQ15:BB15)-SUM(BD15:BO15)-SUM(AD15:AO15)-SUM(BQ15:CB15)</f>
        <v>#REF!</v>
      </c>
      <c r="P15" s="74">
        <f>+SUM(Q15:AB15)+SUM(AD15:AI15)</f>
        <v>647919.20400000038</v>
      </c>
      <c r="Q15" s="75"/>
      <c r="R15" s="75"/>
      <c r="S15" s="75"/>
      <c r="T15" s="75"/>
      <c r="U15" s="75"/>
      <c r="V15" s="75"/>
      <c r="W15" s="75"/>
      <c r="X15" s="75"/>
      <c r="Y15" s="205"/>
      <c r="Z15" s="75">
        <f>+'[17]Obra Pergamino'!$Q6</f>
        <v>215973.06799999997</v>
      </c>
      <c r="AA15" s="75">
        <f>+'[17]Obra Pergamino'!$Q7</f>
        <v>53993.267000000036</v>
      </c>
      <c r="AB15" s="75">
        <f>+'[17]Obra Pergamino'!$Q8</f>
        <v>53993.267000000036</v>
      </c>
      <c r="AC15" s="76">
        <f>+SUM(Q15:AB15)</f>
        <v>323959.60200000007</v>
      </c>
      <c r="AD15" s="75">
        <f>+'[17]Obra Pergamino'!$Q9</f>
        <v>53993.267000000036</v>
      </c>
      <c r="AE15" s="75">
        <f>+'[17]Obra Pergamino'!$Q10</f>
        <v>53993.267000000036</v>
      </c>
      <c r="AF15" s="75">
        <f>+'[17]Obra Pergamino'!$Q11</f>
        <v>53993.267000000036</v>
      </c>
      <c r="AG15" s="75">
        <f>+'[17]Obra Pergamino'!$Q12</f>
        <v>53993.267000000036</v>
      </c>
      <c r="AH15" s="75">
        <f>+'[17]Obra Pergamino'!$Q13</f>
        <v>53993.267000000036</v>
      </c>
      <c r="AI15" s="75">
        <f>+'[17]Obra Pergamino'!$Q14</f>
        <v>53993.267000000036</v>
      </c>
      <c r="AJ15" s="75">
        <f>+'[17]Obra Pergamino'!$Q15</f>
        <v>53993.267000000036</v>
      </c>
      <c r="AK15" s="75">
        <f>+'[17]Obra Pergamino'!$Q16</f>
        <v>53993.267000000036</v>
      </c>
      <c r="AL15" s="75">
        <f>+'[17]Obra Pergamino'!$Q17</f>
        <v>53993.267000000036</v>
      </c>
      <c r="AM15" s="75">
        <f>+'[17]Obra Pergamino'!$Q18</f>
        <v>53993.267000000036</v>
      </c>
      <c r="AN15" s="75">
        <f>+'[17]Obra Pergamino'!$Q19</f>
        <v>53993.267000000036</v>
      </c>
      <c r="AO15" s="75">
        <f>+'[17]Obra Pergamino'!$Q20</f>
        <v>53993.267000000036</v>
      </c>
      <c r="AP15" s="76">
        <f>+SUM(AD15:AO15)</f>
        <v>647919.20400000038</v>
      </c>
      <c r="AQ15" s="75">
        <f>+'[17]Obra Pergamino'!$Q21</f>
        <v>53993.267000000036</v>
      </c>
      <c r="AR15" s="75">
        <f>+'[17]Obra Pergamino'!$Q22</f>
        <v>53993.267000000036</v>
      </c>
      <c r="AS15" s="75">
        <f>+'[17]Obra Pergamino'!$Q23</f>
        <v>53993.267000000036</v>
      </c>
      <c r="AT15" s="75">
        <f>+'[17]Obra Pergamino'!$Q24</f>
        <v>53993.267000000036</v>
      </c>
      <c r="AU15" s="75">
        <f>+'[17]Obra Pergamino'!$Q25</f>
        <v>53993.267000000036</v>
      </c>
      <c r="AV15" s="75">
        <f>+'[17]Obra Pergamino'!$Q26</f>
        <v>53993.267000000036</v>
      </c>
      <c r="AW15" s="75">
        <f>+'[17]Obra Pergamino'!$Q27</f>
        <v>53993.267000000036</v>
      </c>
      <c r="AX15" s="75">
        <f>+'[17]Obra Pergamino'!$Q28</f>
        <v>53993.267000000036</v>
      </c>
      <c r="AY15" s="75">
        <f>+'[17]Obra Pergamino'!$Q29</f>
        <v>53993.267000000036</v>
      </c>
      <c r="AZ15" s="75">
        <f>+'[17]Obra Pergamino'!$Q30</f>
        <v>53993.267000000036</v>
      </c>
      <c r="BA15" s="75">
        <f>+'[17]Obra Pergamino'!$Q31</f>
        <v>53993.267000000036</v>
      </c>
      <c r="BB15" s="75">
        <f>+'[17]Obra Pergamino'!$Q32</f>
        <v>53993.267000000036</v>
      </c>
      <c r="BC15" s="77">
        <f>+SUM(AQ15:BB15)</f>
        <v>647919.20400000038</v>
      </c>
      <c r="BD15" s="75">
        <f>+'[17]Obra Pergamino'!$Q33</f>
        <v>53993.267000000036</v>
      </c>
      <c r="BE15" s="75">
        <f>+'[17]Obra Pergamino'!$Q34</f>
        <v>53993.267000000036</v>
      </c>
      <c r="BF15" s="75">
        <f>+'[17]Obra Pergamino'!$Q35</f>
        <v>53993.267000000036</v>
      </c>
      <c r="BG15" s="75">
        <f>+'[17]Obra Pergamino'!$Q36</f>
        <v>53993.267000000036</v>
      </c>
      <c r="BH15" s="75">
        <f>+'[17]Obra Pergamino'!$Q37</f>
        <v>53993.267000000036</v>
      </c>
      <c r="BI15" s="75">
        <f>+'[17]Obra Pergamino'!$Q38</f>
        <v>53993.267000000036</v>
      </c>
      <c r="BJ15" s="75">
        <f>+'[17]Obra Pergamino'!$Q39</f>
        <v>53993.267000000036</v>
      </c>
      <c r="BK15" s="75">
        <f>+'[17]Obra Pergamino'!$Q40</f>
        <v>53993.267000000036</v>
      </c>
      <c r="BL15" s="75">
        <f>+'[17]Obra Pergamino'!$Q41</f>
        <v>53993.267000000036</v>
      </c>
      <c r="BM15" s="75">
        <f>+'[17]Obra Pergamino'!$Q42</f>
        <v>53993.267000000036</v>
      </c>
      <c r="BN15" s="75" t="e">
        <f>+'[17]Obra Pergamino'!$Q43</f>
        <v>#REF!</v>
      </c>
      <c r="BO15" s="75" t="e">
        <f>+'[17]Obra Pergamino'!$Q44</f>
        <v>#REF!</v>
      </c>
      <c r="BP15" s="76">
        <f>'[18]POA AR-L1273'!BP15</f>
        <v>539932.67000000039</v>
      </c>
      <c r="BQ15" s="75">
        <f>'[18]POA AR-L1273'!BQ15</f>
        <v>0</v>
      </c>
      <c r="BR15" s="75">
        <f>'[18]POA AR-L1273'!BR15</f>
        <v>0</v>
      </c>
      <c r="BS15" s="75">
        <f>'[18]POA AR-L1273'!BS15</f>
        <v>0</v>
      </c>
      <c r="BT15" s="75">
        <f>'[18]POA AR-L1273'!BT15</f>
        <v>0</v>
      </c>
      <c r="BU15" s="75">
        <f>'[18]POA AR-L1273'!BU15</f>
        <v>0</v>
      </c>
      <c r="BV15" s="75">
        <f>'[18]POA AR-L1273'!BV15</f>
        <v>0</v>
      </c>
      <c r="BW15" s="75">
        <f>'[18]POA AR-L1273'!BW15</f>
        <v>0</v>
      </c>
      <c r="BX15" s="75">
        <f>'[18]POA AR-L1273'!BX15</f>
        <v>0</v>
      </c>
      <c r="BY15" s="75">
        <f>'[18]POA AR-L1273'!BY15</f>
        <v>0</v>
      </c>
      <c r="BZ15" s="75">
        <f>'[18]POA AR-L1273'!BZ15</f>
        <v>0</v>
      </c>
      <c r="CA15" s="75">
        <f>'[18]POA AR-L1273'!CA15</f>
        <v>0</v>
      </c>
      <c r="CB15" s="75">
        <f>'[18]POA AR-L1273'!CB15</f>
        <v>0</v>
      </c>
      <c r="CC15" s="76">
        <f>'[18]POA AR-L1273'!CC15</f>
        <v>0</v>
      </c>
      <c r="CD15" s="43">
        <f>'[18]POA AR-L1273'!CD15</f>
        <v>0</v>
      </c>
      <c r="CE15" s="43">
        <f>'[18]POA AR-L1273'!CE15</f>
        <v>0</v>
      </c>
    </row>
    <row r="16" spans="1:87" ht="28.8" outlineLevel="2" x14ac:dyDescent="0.3">
      <c r="A16" s="204" t="str">
        <f>+'[17]Cuadro de Costos (Perfil)'!C49</f>
        <v>Inspección Mejoramiento del Sistema “Canal Mercante – Jauretche”. Rectificación y Canalización del Canal Jauretche – Mercante. Tramo RP N 65 hasta la Laguna la Cautiva.</v>
      </c>
      <c r="B16" s="78">
        <v>43304</v>
      </c>
      <c r="C16" s="84">
        <v>43631</v>
      </c>
      <c r="D16" s="84" t="s">
        <v>90</v>
      </c>
      <c r="E16" s="80">
        <f>+E11+30*6</f>
        <v>1260</v>
      </c>
      <c r="F16" s="81">
        <f>+E16/30</f>
        <v>42</v>
      </c>
      <c r="G16" s="82">
        <f>+C16+E16</f>
        <v>44891</v>
      </c>
      <c r="H16" s="66">
        <f>+'[17]Cuadro de Costos (Perfil)'!F49</f>
        <v>1832122.8362666664</v>
      </c>
      <c r="I16" s="67">
        <f>+'[17]Cuadro de Costos (Perfil)'!D49</f>
        <v>1370462.7238001055</v>
      </c>
      <c r="J16" s="113">
        <f>+'[17]Cuadro de Costos (Perfil)'!E49</f>
        <v>461660.11246656097</v>
      </c>
      <c r="K16" s="69"/>
      <c r="L16" s="70">
        <f>+M16+N16</f>
        <v>31146088.216533329</v>
      </c>
      <c r="M16" s="71">
        <f t="shared" si="20"/>
        <v>23297866.304601792</v>
      </c>
      <c r="N16" s="72">
        <f t="shared" si="20"/>
        <v>7848221.9119315362</v>
      </c>
      <c r="O16" s="73">
        <f>+H16-SUM(Q16:AB16)-SUM(AQ16:BB16)-SUM(BD16:BO16)-SUM(AD16:AO16)-SUM(BQ16:CB16)</f>
        <v>-1.4551915228366852E-9</v>
      </c>
      <c r="P16" s="74">
        <f>+SUM(Q16:AB16)+SUM(AD16:AH16)</f>
        <v>0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>
        <f>+SUM(Q16:AB16)</f>
        <v>0</v>
      </c>
      <c r="AD16" s="75"/>
      <c r="AE16" s="75"/>
      <c r="AF16" s="75"/>
      <c r="AG16" s="75"/>
      <c r="AH16" s="75"/>
      <c r="AI16" s="85"/>
      <c r="AJ16" s="75">
        <f>+'[17]Obra Rio V'!$Q6</f>
        <v>183212.28362666664</v>
      </c>
      <c r="AK16" s="75">
        <f>+'[17]Obra Rio V'!$Q7</f>
        <v>45803.070906666704</v>
      </c>
      <c r="AL16" s="75">
        <f>+'[17]Obra Rio V'!$Q8</f>
        <v>45803.070906666704</v>
      </c>
      <c r="AM16" s="75">
        <f>+'[17]Obra Rio V'!$Q9</f>
        <v>45803.070906666704</v>
      </c>
      <c r="AN16" s="75">
        <f>+'[17]Obra Rio V'!$Q10</f>
        <v>45803.070906666704</v>
      </c>
      <c r="AO16" s="75">
        <f>+'[17]Obra Rio V'!$Q11</f>
        <v>45803.070906666704</v>
      </c>
      <c r="AP16" s="76">
        <f>+SUM(AD16:AO16)</f>
        <v>412227.63816000009</v>
      </c>
      <c r="AQ16" s="75">
        <f>+'[17]Obra Rio V'!$Q12</f>
        <v>45803.070906666704</v>
      </c>
      <c r="AR16" s="75">
        <f>+'[17]Obra Rio V'!$Q13</f>
        <v>45803.070906666704</v>
      </c>
      <c r="AS16" s="75">
        <f>+'[17]Obra Rio V'!$Q14</f>
        <v>45803.070906666704</v>
      </c>
      <c r="AT16" s="75">
        <f>+'[17]Obra Rio V'!$Q15</f>
        <v>45803.070906666704</v>
      </c>
      <c r="AU16" s="75">
        <f>+'[17]Obra Rio V'!$Q16</f>
        <v>45803.070906666704</v>
      </c>
      <c r="AV16" s="75">
        <f>+'[17]Obra Rio V'!$Q17</f>
        <v>45803.070906666704</v>
      </c>
      <c r="AW16" s="75">
        <f>+'[17]Obra Rio V'!$Q18</f>
        <v>45803.070906666704</v>
      </c>
      <c r="AX16" s="75">
        <f>+'[17]Obra Rio V'!$Q19</f>
        <v>45803.070906666704</v>
      </c>
      <c r="AY16" s="75">
        <f>+'[17]Obra Rio V'!$Q20</f>
        <v>45803.070906666704</v>
      </c>
      <c r="AZ16" s="75">
        <f>+'[17]Obra Rio V'!$Q21</f>
        <v>45803.070906666704</v>
      </c>
      <c r="BA16" s="75">
        <f>+'[17]Obra Rio V'!$Q22</f>
        <v>45803.070906666704</v>
      </c>
      <c r="BB16" s="75">
        <f>+'[17]Obra Rio V'!$Q23</f>
        <v>45803.070906666704</v>
      </c>
      <c r="BC16" s="77">
        <f>+SUM(AQ16:BB16)</f>
        <v>549636.85088000039</v>
      </c>
      <c r="BD16" s="75">
        <f>+'[17]Obra Rio V'!$Q24</f>
        <v>45803.070906666704</v>
      </c>
      <c r="BE16" s="75">
        <f>+'[17]Obra Rio V'!$Q25</f>
        <v>45803.070906666704</v>
      </c>
      <c r="BF16" s="75">
        <f>+'[17]Obra Rio V'!$Q26</f>
        <v>45803.070906666704</v>
      </c>
      <c r="BG16" s="75">
        <f>+'[17]Obra Rio V'!$Q27</f>
        <v>45803.070906666704</v>
      </c>
      <c r="BH16" s="75">
        <f>+'[17]Obra Rio V'!$Q28</f>
        <v>45803.070906666704</v>
      </c>
      <c r="BI16" s="75">
        <f>+'[17]Obra Rio V'!$Q29</f>
        <v>45803.070906666704</v>
      </c>
      <c r="BJ16" s="75">
        <f>+'[17]Obra Rio V'!$Q30</f>
        <v>45803.070906666704</v>
      </c>
      <c r="BK16" s="75">
        <f>+'[17]Obra Rio V'!$Q31</f>
        <v>45803.070906666704</v>
      </c>
      <c r="BL16" s="75">
        <f>+'[17]Obra Rio V'!$Q32</f>
        <v>45803.070906666704</v>
      </c>
      <c r="BM16" s="75">
        <f>+'[17]Obra Rio V'!$Q33</f>
        <v>45803.070906666704</v>
      </c>
      <c r="BN16" s="75">
        <f>+'[17]Obra Rio V'!$Q34</f>
        <v>45803.070906666704</v>
      </c>
      <c r="BO16" s="75">
        <f>+'[17]Obra Rio V'!$Q35</f>
        <v>45803.070906666704</v>
      </c>
      <c r="BP16" s="76">
        <f>'[18]POA AR-L1273'!BP16</f>
        <v>549636.85088000039</v>
      </c>
      <c r="BQ16" s="75">
        <f>'[18]POA AR-L1273'!BQ16</f>
        <v>45803.070906666704</v>
      </c>
      <c r="BR16" s="75">
        <f>'[18]POA AR-L1273'!BR16</f>
        <v>45803.070906666704</v>
      </c>
      <c r="BS16" s="75">
        <f>'[18]POA AR-L1273'!BS16</f>
        <v>45803.070906666704</v>
      </c>
      <c r="BT16" s="75">
        <f>'[18]POA AR-L1273'!BT16</f>
        <v>45803.070906666704</v>
      </c>
      <c r="BU16" s="75">
        <f>'[18]POA AR-L1273'!BU16</f>
        <v>45803.070906666704</v>
      </c>
      <c r="BV16" s="75">
        <f>'[18]POA AR-L1273'!BV16</f>
        <v>45803.070906666704</v>
      </c>
      <c r="BW16" s="75">
        <f>'[18]POA AR-L1273'!BW16</f>
        <v>45803.070906666704</v>
      </c>
      <c r="BX16" s="75">
        <f>'[18]POA AR-L1273'!BX16</f>
        <v>0</v>
      </c>
      <c r="BY16" s="75">
        <f>'[18]POA AR-L1273'!BY16</f>
        <v>0</v>
      </c>
      <c r="BZ16" s="75">
        <f>'[18]POA AR-L1273'!BZ16</f>
        <v>0</v>
      </c>
      <c r="CA16" s="75">
        <f>'[18]POA AR-L1273'!CA16</f>
        <v>0</v>
      </c>
      <c r="CB16" s="75">
        <f>'[18]POA AR-L1273'!CB16</f>
        <v>0</v>
      </c>
      <c r="CC16" s="76">
        <f>'[18]POA AR-L1273'!CC16</f>
        <v>320621.49634666689</v>
      </c>
      <c r="CD16" s="43">
        <f>'[18]POA AR-L1273'!CD16</f>
        <v>0</v>
      </c>
      <c r="CE16" s="43">
        <f>'[18]POA AR-L1273'!CE16</f>
        <v>0</v>
      </c>
    </row>
    <row r="17" spans="1:84" s="192" customFormat="1" outlineLevel="2" x14ac:dyDescent="0.3">
      <c r="A17" s="86"/>
      <c r="B17" s="87"/>
      <c r="C17" s="88"/>
      <c r="D17" s="88"/>
      <c r="E17" s="89"/>
      <c r="F17" s="90"/>
      <c r="G17" s="91"/>
      <c r="H17" s="92"/>
      <c r="I17" s="67"/>
      <c r="J17" s="68"/>
      <c r="K17" s="93"/>
      <c r="L17" s="70"/>
      <c r="M17" s="71"/>
      <c r="N17" s="72"/>
      <c r="O17" s="73">
        <f>+H17-SUM(Q17:AB17)-SUM(AQ17:BB17)-SUM(BD17:BO17)-SUM(AD17:AO17)-SUM(BQ17:CB17)</f>
        <v>0</v>
      </c>
      <c r="P17" s="74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94"/>
      <c r="AD17" s="75"/>
      <c r="AE17" s="75"/>
      <c r="AF17" s="75"/>
      <c r="AG17" s="75"/>
      <c r="AH17" s="75"/>
      <c r="AK17" s="75"/>
      <c r="AL17" s="75"/>
      <c r="AM17" s="75"/>
      <c r="AN17" s="75"/>
      <c r="AO17" s="75"/>
      <c r="AP17" s="94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4">
        <f>'[18]POA AR-L1273'!BP17</f>
        <v>0</v>
      </c>
      <c r="BQ17" s="95">
        <f>'[18]POA AR-L1273'!BQ17</f>
        <v>0</v>
      </c>
      <c r="BR17" s="95">
        <f>'[18]POA AR-L1273'!BR17</f>
        <v>0</v>
      </c>
      <c r="BS17" s="95">
        <f>'[18]POA AR-L1273'!BS17</f>
        <v>0</v>
      </c>
      <c r="BT17" s="95">
        <f>'[18]POA AR-L1273'!BT17</f>
        <v>0</v>
      </c>
      <c r="BU17" s="95">
        <f>'[18]POA AR-L1273'!BU17</f>
        <v>0</v>
      </c>
      <c r="BV17" s="95">
        <f>'[18]POA AR-L1273'!BV17</f>
        <v>0</v>
      </c>
      <c r="BW17" s="95">
        <f>'[18]POA AR-L1273'!BW17</f>
        <v>0</v>
      </c>
      <c r="BX17" s="95">
        <f>'[18]POA AR-L1273'!BX17</f>
        <v>0</v>
      </c>
      <c r="BY17" s="95">
        <f>'[18]POA AR-L1273'!BY17</f>
        <v>0</v>
      </c>
      <c r="BZ17" s="95">
        <f>'[18]POA AR-L1273'!BZ17</f>
        <v>0</v>
      </c>
      <c r="CA17" s="95">
        <f>'[18]POA AR-L1273'!CA17</f>
        <v>0</v>
      </c>
      <c r="CB17" s="95">
        <f>'[18]POA AR-L1273'!CB17</f>
        <v>0</v>
      </c>
      <c r="CC17" s="94">
        <f>'[18]POA AR-L1273'!CC17</f>
        <v>0</v>
      </c>
      <c r="CD17" s="43">
        <f>'[18]POA AR-L1273'!CD17</f>
        <v>0</v>
      </c>
      <c r="CE17" s="43">
        <f>'[18]POA AR-L1273'!CE17</f>
        <v>0</v>
      </c>
    </row>
    <row r="18" spans="1:84" ht="28.8" outlineLevel="1" x14ac:dyDescent="0.3">
      <c r="A18" s="97" t="s">
        <v>92</v>
      </c>
      <c r="B18" s="98"/>
      <c r="C18" s="99"/>
      <c r="D18" s="100"/>
      <c r="E18" s="100"/>
      <c r="F18" s="101"/>
      <c r="G18" s="102"/>
      <c r="H18" s="103">
        <f>+SUM(H19:H21)</f>
        <v>41689379.537066668</v>
      </c>
      <c r="I18" s="104">
        <f>SUM(I19:I21)</f>
        <v>34290930.916166782</v>
      </c>
      <c r="J18" s="105">
        <f>SUM(J19:J22)</f>
        <v>7398448.6208998952</v>
      </c>
      <c r="K18" s="51"/>
      <c r="L18" s="106">
        <f>+M18+N18</f>
        <v>784539452.13013351</v>
      </c>
      <c r="M18" s="107">
        <f>SUM(M19:M22)</f>
        <v>658765825.5748353</v>
      </c>
      <c r="N18" s="108">
        <f>SUM(N19:N22)</f>
        <v>125773626.55529821</v>
      </c>
      <c r="O18" s="109"/>
      <c r="P18" s="110" t="e">
        <f t="shared" ref="P18" si="21">SUM(P19:P22)</f>
        <v>#REF!</v>
      </c>
      <c r="Q18" s="111">
        <f t="shared" ref="Q18:AA18" si="22">SUM(Q19:Q21)</f>
        <v>0</v>
      </c>
      <c r="R18" s="111">
        <f t="shared" si="22"/>
        <v>0</v>
      </c>
      <c r="S18" s="111">
        <f t="shared" si="22"/>
        <v>0</v>
      </c>
      <c r="T18" s="111">
        <f t="shared" si="22"/>
        <v>0</v>
      </c>
      <c r="U18" s="111">
        <f t="shared" si="22"/>
        <v>0</v>
      </c>
      <c r="V18" s="111">
        <f t="shared" si="22"/>
        <v>0</v>
      </c>
      <c r="W18" s="111">
        <f t="shared" si="22"/>
        <v>0</v>
      </c>
      <c r="X18" s="111">
        <f t="shared" si="22"/>
        <v>0</v>
      </c>
      <c r="Y18" s="111">
        <f t="shared" si="22"/>
        <v>136153.28056000001</v>
      </c>
      <c r="Z18" s="111">
        <f t="shared" si="22"/>
        <v>217143.74304</v>
      </c>
      <c r="AA18" s="111">
        <f t="shared" si="22"/>
        <v>78673.719840000005</v>
      </c>
      <c r="AB18" s="112">
        <f>SUM(AB19:AB21)</f>
        <v>92520.722160000005</v>
      </c>
      <c r="AC18" s="59">
        <f t="shared" ref="AC18" si="23">+SUM(Q18:AB18)</f>
        <v>524491.4656</v>
      </c>
      <c r="AD18" s="111">
        <f t="shared" ref="AD18:AN18" si="24">SUM(AD19:AD21)</f>
        <v>104898.29312000002</v>
      </c>
      <c r="AE18" s="111">
        <f t="shared" si="24"/>
        <v>131122.8664</v>
      </c>
      <c r="AF18" s="111">
        <f t="shared" si="24"/>
        <v>131122.8664</v>
      </c>
      <c r="AG18" s="111">
        <f t="shared" si="24"/>
        <v>157347.43968000001</v>
      </c>
      <c r="AH18" s="111">
        <f t="shared" si="24"/>
        <v>157347.43968000001</v>
      </c>
      <c r="AI18" s="111">
        <f t="shared" si="24"/>
        <v>183572.01296000002</v>
      </c>
      <c r="AJ18" s="111">
        <f t="shared" si="24"/>
        <v>338220.07553066668</v>
      </c>
      <c r="AK18" s="111">
        <f t="shared" si="24"/>
        <v>333515.03629653336</v>
      </c>
      <c r="AL18" s="111">
        <f t="shared" si="24"/>
        <v>333515.03629653336</v>
      </c>
      <c r="AM18" s="111">
        <f t="shared" si="24"/>
        <v>333515.03629653336</v>
      </c>
      <c r="AN18" s="111">
        <f t="shared" si="24"/>
        <v>333515.03629653336</v>
      </c>
      <c r="AO18" s="112">
        <f>SUM(AO19:AO21)</f>
        <v>333515.03629653336</v>
      </c>
      <c r="AP18" s="59">
        <f t="shared" ref="AP18" si="25">+SUM(AD18:AO18)</f>
        <v>2871206.1752533335</v>
      </c>
      <c r="AQ18" s="57">
        <f t="shared" ref="AQ18:BA18" si="26">SUM(AQ19:AQ21)</f>
        <v>348979.84255360003</v>
      </c>
      <c r="AR18" s="57">
        <f t="shared" si="26"/>
        <v>348979.84255360003</v>
      </c>
      <c r="AS18" s="57">
        <f t="shared" si="26"/>
        <v>364444.64881066669</v>
      </c>
      <c r="AT18" s="57">
        <f t="shared" si="26"/>
        <v>395374.26132480009</v>
      </c>
      <c r="AU18" s="57">
        <f t="shared" si="26"/>
        <v>395374.26132480009</v>
      </c>
      <c r="AV18" s="57">
        <f t="shared" si="26"/>
        <v>410839.06758186669</v>
      </c>
      <c r="AW18" s="57">
        <f t="shared" si="26"/>
        <v>426303.87383893342</v>
      </c>
      <c r="AX18" s="57">
        <f t="shared" si="26"/>
        <v>426303.87383893342</v>
      </c>
      <c r="AY18" s="57">
        <f t="shared" si="26"/>
        <v>452528.44711893331</v>
      </c>
      <c r="AZ18" s="57">
        <f t="shared" si="26"/>
        <v>452528.44711893331</v>
      </c>
      <c r="BA18" s="57">
        <f t="shared" si="26"/>
        <v>452528.44711893331</v>
      </c>
      <c r="BB18" s="58">
        <f>SUM(BB19:BB21)</f>
        <v>467993.25337599998</v>
      </c>
      <c r="BC18" s="59">
        <f t="shared" ref="BC18" si="27">+SUM(AQ18:BB18)</f>
        <v>4942178.2665599994</v>
      </c>
      <c r="BD18" s="57">
        <f>SUM(BD19:BD21)</f>
        <v>625340.69305599993</v>
      </c>
      <c r="BE18" s="57">
        <f t="shared" ref="BE18:BN18" si="28">SUM(BE19:BE21)</f>
        <v>750408.83166719996</v>
      </c>
      <c r="BF18" s="57">
        <f t="shared" si="28"/>
        <v>958855.72935253335</v>
      </c>
      <c r="BG18" s="57">
        <f t="shared" si="28"/>
        <v>1042234.4884266667</v>
      </c>
      <c r="BH18" s="57">
        <f t="shared" si="28"/>
        <v>1042234.4884266667</v>
      </c>
      <c r="BI18" s="57">
        <f t="shared" si="28"/>
        <v>1083923.8679637334</v>
      </c>
      <c r="BJ18" s="57">
        <f t="shared" si="28"/>
        <v>1083923.8679637334</v>
      </c>
      <c r="BK18" s="57">
        <f t="shared" si="28"/>
        <v>1125613.2475008001</v>
      </c>
      <c r="BL18" s="57">
        <f t="shared" si="28"/>
        <v>1125613.2475008001</v>
      </c>
      <c r="BM18" s="57">
        <f t="shared" si="28"/>
        <v>1167302.6270378667</v>
      </c>
      <c r="BN18" s="57">
        <f t="shared" si="28"/>
        <v>1250681.3861119999</v>
      </c>
      <c r="BO18" s="58">
        <f>SUM(BO19:BO21)</f>
        <v>1250681.3861119999</v>
      </c>
      <c r="BP18" s="59">
        <f t="shared" ref="BP18" si="29">+SUM(BD18:BO18)</f>
        <v>12506813.86112</v>
      </c>
      <c r="BQ18" s="57">
        <f t="shared" ref="BQ18:CA18" si="30">SUM(BQ19:BQ21)</f>
        <v>1250681.3861119999</v>
      </c>
      <c r="BR18" s="57">
        <f t="shared" si="30"/>
        <v>1250681.3861119999</v>
      </c>
      <c r="BS18" s="57">
        <f t="shared" si="30"/>
        <v>1459128.2837973335</v>
      </c>
      <c r="BT18" s="57">
        <f t="shared" si="30"/>
        <v>1459128.2837973335</v>
      </c>
      <c r="BU18" s="57">
        <f t="shared" si="30"/>
        <v>1459128.2837973335</v>
      </c>
      <c r="BV18" s="57">
        <f t="shared" si="30"/>
        <v>1667575.1814826666</v>
      </c>
      <c r="BW18" s="57">
        <f t="shared" si="30"/>
        <v>1667575.1814826666</v>
      </c>
      <c r="BX18" s="57">
        <f t="shared" si="30"/>
        <v>1876022.0791679998</v>
      </c>
      <c r="BY18" s="57">
        <f t="shared" si="30"/>
        <v>1876022.0791679998</v>
      </c>
      <c r="BZ18" s="57">
        <f t="shared" si="30"/>
        <v>2084468.9768533334</v>
      </c>
      <c r="CA18" s="57">
        <f t="shared" si="30"/>
        <v>2084468.9768533334</v>
      </c>
      <c r="CB18" s="58">
        <f>SUM(CB19:CB21)</f>
        <v>2709809.6699093338</v>
      </c>
      <c r="CC18" s="59">
        <f t="shared" ref="CC18" si="31">+SUM(BQ18:CB18)</f>
        <v>20844689.768533334</v>
      </c>
      <c r="CD18" s="43">
        <f>'[18]POA AR-L1273'!CD18</f>
        <v>0</v>
      </c>
      <c r="CE18" s="43">
        <f>'[18]POA AR-L1273'!CE18</f>
        <v>0</v>
      </c>
    </row>
    <row r="19" spans="1:84" outlineLevel="2" x14ac:dyDescent="0.3">
      <c r="A19" s="204" t="str">
        <f>+'[17]Cuadro de Costos (Perfil)'!C42</f>
        <v>Reafectación de Activos, Imprevistos, Redeterminaciones en  San Antonio de Areco</v>
      </c>
      <c r="B19" s="78"/>
      <c r="C19" s="114">
        <v>43983</v>
      </c>
      <c r="D19" s="114" t="s">
        <v>93</v>
      </c>
      <c r="E19" s="80">
        <f>+F19*30</f>
        <v>900</v>
      </c>
      <c r="F19" s="64">
        <v>30</v>
      </c>
      <c r="G19" s="82">
        <v>44896</v>
      </c>
      <c r="H19" s="66">
        <f>+'[17]Cuadro de Costos (Perfil)'!F42</f>
        <v>12377570.960000001</v>
      </c>
      <c r="I19" s="67">
        <f>+'[17]Cuadro de Costos (Perfil)'!D42</f>
        <v>10221096.78319809</v>
      </c>
      <c r="J19" s="113">
        <f>+'[17]Cuadro de Costos (Perfil)'!E42</f>
        <v>2156474.1768019088</v>
      </c>
      <c r="K19" s="69"/>
      <c r="L19" s="70">
        <f t="shared" ref="L19:L20" si="32">+M19+N19</f>
        <v>210418706.31999999</v>
      </c>
      <c r="M19" s="71">
        <f t="shared" ref="M19:N21" si="33">+I19*$H$39</f>
        <v>173758645.31436753</v>
      </c>
      <c r="N19" s="72">
        <f t="shared" si="33"/>
        <v>36660061.005632445</v>
      </c>
      <c r="O19" s="73">
        <f>+H19-SUM(Q19:AB19)-SUM(AQ19:BB19)-SUM(BD19:BO19)-SUM(AD19:AO19)-SUM(BQ19:CB19)</f>
        <v>0</v>
      </c>
      <c r="P19" s="74">
        <f>+SUM(Q19:AB19)+SUM(AD19:AI19)</f>
        <v>656011.26088000007</v>
      </c>
      <c r="Q19" s="75">
        <f>+'[17]Sin ASIGNAR'!$G7</f>
        <v>0</v>
      </c>
      <c r="R19" s="75">
        <f>+'[17]Sin ASIGNAR'!$G8</f>
        <v>0</v>
      </c>
      <c r="S19" s="75">
        <f>+'[17]Sin ASIGNAR'!$G9</f>
        <v>0</v>
      </c>
      <c r="T19" s="75">
        <f>+'[17]Sin ASIGNAR'!$G10</f>
        <v>0</v>
      </c>
      <c r="U19" s="75">
        <f>+'[17]Sin ASIGNAR'!$G11</f>
        <v>0</v>
      </c>
      <c r="V19" s="75">
        <f>+'[17]Sin ASIGNAR'!$G12</f>
        <v>0</v>
      </c>
      <c r="W19" s="75">
        <f>+'[17]Sin ASIGNAR'!$G13</f>
        <v>0</v>
      </c>
      <c r="X19" s="75">
        <f>+'[17]Sin ASIGNAR'!$G14</f>
        <v>0</v>
      </c>
      <c r="Y19" s="75">
        <f>+'[17]Sin ASIGNAR'!$G15</f>
        <v>136153.28056000001</v>
      </c>
      <c r="Z19" s="75">
        <f>+'[17]Sin ASIGNAR'!$G16</f>
        <v>37132.712880000006</v>
      </c>
      <c r="AA19" s="75">
        <f>+'[17]Sin ASIGNAR'!$G17</f>
        <v>37132.712880000006</v>
      </c>
      <c r="AB19" s="75">
        <f>+'[17]Sin ASIGNAR'!$G18</f>
        <v>37132.712880000006</v>
      </c>
      <c r="AC19" s="76">
        <f t="shared" ref="AC19:AC24" si="34">+SUM(Q19:AB19)</f>
        <v>247551.41920000003</v>
      </c>
      <c r="AD19" s="75">
        <f>+'[17]Sin ASIGNAR'!$G19</f>
        <v>49510.283840000004</v>
      </c>
      <c r="AE19" s="75">
        <f>+'[17]Sin ASIGNAR'!$G20</f>
        <v>61887.854800000008</v>
      </c>
      <c r="AF19" s="75">
        <f>+'[17]Sin ASIGNAR'!$G21</f>
        <v>61887.854800000008</v>
      </c>
      <c r="AG19" s="75">
        <f>+'[17]Sin ASIGNAR'!$G22</f>
        <v>74265.425760000013</v>
      </c>
      <c r="AH19" s="75">
        <f>+'[17]Sin ASIGNAR'!$G23</f>
        <v>74265.425760000013</v>
      </c>
      <c r="AI19" s="75">
        <f>+'[17]Sin ASIGNAR'!$G24</f>
        <v>86642.99672000001</v>
      </c>
      <c r="AJ19" s="75">
        <f>+'[17]Sin ASIGNAR'!$G25</f>
        <v>86642.99672000001</v>
      </c>
      <c r="AK19" s="75">
        <f>+'[17]Sin ASIGNAR'!$G26</f>
        <v>99020.567680000007</v>
      </c>
      <c r="AL19" s="75">
        <f>+'[17]Sin ASIGNAR'!$G27</f>
        <v>99020.567680000007</v>
      </c>
      <c r="AM19" s="75">
        <f>+'[17]Sin ASIGNAR'!$G28</f>
        <v>99020.567680000007</v>
      </c>
      <c r="AN19" s="75">
        <f>+'[17]Sin ASIGNAR'!$G29</f>
        <v>99020.567680000007</v>
      </c>
      <c r="AO19" s="75">
        <f>+'[17]Sin ASIGNAR'!$G30</f>
        <v>99020.567680000007</v>
      </c>
      <c r="AP19" s="76">
        <f>+SUM(AD19:AO19)</f>
        <v>990205.6767999999</v>
      </c>
      <c r="AQ19" s="75">
        <f>+'[17]Sin ASIGNAR'!$G31</f>
        <v>99020.567680000007</v>
      </c>
      <c r="AR19" s="75">
        <f>+'[17]Sin ASIGNAR'!$G32</f>
        <v>99020.567680000007</v>
      </c>
      <c r="AS19" s="75">
        <f>+'[17]Sin ASIGNAR'!$G33</f>
        <v>99020.567680000007</v>
      </c>
      <c r="AT19" s="75">
        <f>+'[17]Sin ASIGNAR'!$G34</f>
        <v>99020.567680000007</v>
      </c>
      <c r="AU19" s="75">
        <f>+'[17]Sin ASIGNAR'!$G35</f>
        <v>99020.567680000007</v>
      </c>
      <c r="AV19" s="75">
        <f>+'[17]Sin ASIGNAR'!$G36</f>
        <v>99020.567680000007</v>
      </c>
      <c r="AW19" s="75">
        <f>+'[17]Sin ASIGNAR'!$G37</f>
        <v>99020.567680000007</v>
      </c>
      <c r="AX19" s="75">
        <f>+'[17]Sin ASIGNAR'!$G38</f>
        <v>99020.567680000007</v>
      </c>
      <c r="AY19" s="75">
        <f>+'[17]Sin ASIGNAR'!$G39</f>
        <v>111398.13864</v>
      </c>
      <c r="AZ19" s="75">
        <f>+'[17]Sin ASIGNAR'!$G40</f>
        <v>111398.13864</v>
      </c>
      <c r="BA19" s="75">
        <f>+'[17]Sin ASIGNAR'!$G41</f>
        <v>111398.13864</v>
      </c>
      <c r="BB19" s="75">
        <f>+'[17]Sin ASIGNAR'!$G42</f>
        <v>111398.13864</v>
      </c>
      <c r="BC19" s="76">
        <f>+SUM(AQ19:BB19)</f>
        <v>1237757.0959999999</v>
      </c>
      <c r="BD19" s="75">
        <f>+'[17]Sin ASIGNAR'!$G43</f>
        <v>185663.5644</v>
      </c>
      <c r="BE19" s="75">
        <f>+'[17]Sin ASIGNAR'!$G44</f>
        <v>222796.27728000001</v>
      </c>
      <c r="BF19" s="75">
        <f>+'[17]Sin ASIGNAR'!$G45</f>
        <v>284684.13208000001</v>
      </c>
      <c r="BG19" s="75">
        <f>+'[17]Sin ASIGNAR'!$G46</f>
        <v>309439.27400000003</v>
      </c>
      <c r="BH19" s="75">
        <f>+'[17]Sin ASIGNAR'!$G47</f>
        <v>309439.27400000003</v>
      </c>
      <c r="BI19" s="75">
        <f>+'[17]Sin ASIGNAR'!$G48</f>
        <v>321816.84496000002</v>
      </c>
      <c r="BJ19" s="75">
        <f>+'[17]Sin ASIGNAR'!$G49</f>
        <v>321816.84496000002</v>
      </c>
      <c r="BK19" s="75">
        <f>+'[17]Sin ASIGNAR'!$G50</f>
        <v>334194.41592</v>
      </c>
      <c r="BL19" s="75">
        <f>+'[17]Sin ASIGNAR'!$G51</f>
        <v>334194.41592</v>
      </c>
      <c r="BM19" s="75">
        <f>+'[17]Sin ASIGNAR'!$G52</f>
        <v>346571.98688000004</v>
      </c>
      <c r="BN19" s="75">
        <f>+'[17]Sin ASIGNAR'!$G53</f>
        <v>371327.12880000001</v>
      </c>
      <c r="BO19" s="75">
        <f>+'[17]Sin ASIGNAR'!$G54</f>
        <v>371327.12880000001</v>
      </c>
      <c r="BP19" s="76">
        <f>+SUM(BD19:BO19)</f>
        <v>3713271.2880000002</v>
      </c>
      <c r="BQ19" s="75">
        <f>+'[17]Sin ASIGNAR'!$G55</f>
        <v>371327.12880000001</v>
      </c>
      <c r="BR19" s="75">
        <f>+'[17]Sin ASIGNAR'!$G56</f>
        <v>371327.12880000001</v>
      </c>
      <c r="BS19" s="75">
        <f>+'[17]Sin ASIGNAR'!$G57</f>
        <v>433214.98360000009</v>
      </c>
      <c r="BT19" s="75">
        <f>+'[17]Sin ASIGNAR'!$G58</f>
        <v>433214.98360000009</v>
      </c>
      <c r="BU19" s="75">
        <f>+'[17]Sin ASIGNAR'!$G59</f>
        <v>433214.98360000009</v>
      </c>
      <c r="BV19" s="75">
        <f>+'[17]Sin ASIGNAR'!$G60</f>
        <v>495102.83840000007</v>
      </c>
      <c r="BW19" s="75">
        <f>+'[17]Sin ASIGNAR'!$G61</f>
        <v>495102.83840000007</v>
      </c>
      <c r="BX19" s="75">
        <f>+'[17]Sin ASIGNAR'!$G62</f>
        <v>556990.69319999998</v>
      </c>
      <c r="BY19" s="75">
        <f>+'[17]Sin ASIGNAR'!$G63</f>
        <v>556990.69319999998</v>
      </c>
      <c r="BZ19" s="75">
        <f>+'[17]Sin ASIGNAR'!$G64</f>
        <v>618878.54800000007</v>
      </c>
      <c r="CA19" s="75">
        <f>+'[17]Sin ASIGNAR'!$G65</f>
        <v>618878.54800000007</v>
      </c>
      <c r="CB19" s="75">
        <f>+'[17]Sin ASIGNAR'!$G66</f>
        <v>804542.1124000001</v>
      </c>
      <c r="CC19" s="76">
        <f>+SUM(BQ19:CB19)</f>
        <v>6188785.4800000014</v>
      </c>
      <c r="CD19" s="43">
        <f>'[18]POA AR-L1273'!CD19</f>
        <v>0</v>
      </c>
      <c r="CE19" s="43">
        <f>'[18]POA AR-L1273'!CE19</f>
        <v>0</v>
      </c>
      <c r="CF19" s="75"/>
    </row>
    <row r="20" spans="1:84" outlineLevel="2" x14ac:dyDescent="0.3">
      <c r="A20" s="204" t="str">
        <f>+'[17]Cuadro de Costos (Perfil)'!C46</f>
        <v>Reafectación de Activos, Imprevistos, Redeterminaciones en Pergamino</v>
      </c>
      <c r="B20" s="78"/>
      <c r="C20" s="115">
        <v>43983</v>
      </c>
      <c r="D20" s="115" t="s">
        <v>93</v>
      </c>
      <c r="E20" s="80">
        <f>+F20*30</f>
        <v>900</v>
      </c>
      <c r="F20" s="81">
        <v>30</v>
      </c>
      <c r="G20" s="82">
        <v>44896</v>
      </c>
      <c r="H20" s="66">
        <f>+'[17]Cuadro de Costos (Perfil)'!F46</f>
        <v>13847002.32</v>
      </c>
      <c r="I20" s="67">
        <f>+'[17]Cuadro de Costos (Perfil)'!D46</f>
        <v>12501864.951771433</v>
      </c>
      <c r="J20" s="113">
        <f>+'[17]Cuadro de Costos (Perfil)'!E46</f>
        <v>1345137.3682285715</v>
      </c>
      <c r="K20" s="69"/>
      <c r="L20" s="70">
        <f t="shared" si="32"/>
        <v>235399039.44000006</v>
      </c>
      <c r="M20" s="71">
        <f t="shared" si="33"/>
        <v>212531704.18011436</v>
      </c>
      <c r="N20" s="72">
        <f t="shared" si="33"/>
        <v>22867335.259885713</v>
      </c>
      <c r="O20" s="73">
        <f>+H20-SUM(S20:AB20)-SUM(AR20:BB20)-SUM(BE20:BO20)-SUM(AE20:AO20)-SUM(BR20:CB20)</f>
        <v>789279.13223999925</v>
      </c>
      <c r="P20" s="74">
        <f>+SUM(S20:AB20)+SUM(AE20:AJ20)</f>
        <v>775432.12991999998</v>
      </c>
      <c r="Q20" s="75">
        <f>+'[17]Sin ASIGNAR'!$N7</f>
        <v>0</v>
      </c>
      <c r="R20" s="75">
        <f>+'[17]Sin ASIGNAR'!$N8</f>
        <v>0</v>
      </c>
      <c r="S20" s="75">
        <f>+'[17]Sin ASIGNAR'!$N9</f>
        <v>0</v>
      </c>
      <c r="T20" s="75">
        <f>+'[17]Sin ASIGNAR'!$N10</f>
        <v>0</v>
      </c>
      <c r="U20" s="75">
        <f>+'[17]Sin ASIGNAR'!$N11</f>
        <v>0</v>
      </c>
      <c r="V20" s="75">
        <f>+'[17]Sin ASIGNAR'!$N12</f>
        <v>0</v>
      </c>
      <c r="W20" s="75">
        <f>+'[17]Sin ASIGNAR'!$N13</f>
        <v>0</v>
      </c>
      <c r="X20" s="75">
        <f>+'[17]Sin ASIGNAR'!$N14</f>
        <v>0</v>
      </c>
      <c r="Y20" s="75">
        <f>+'[17]Sin ASIGNAR'!$N15</f>
        <v>0</v>
      </c>
      <c r="Z20" s="75">
        <f>+'[17]Sin ASIGNAR'!$N16</f>
        <v>180011.03015999999</v>
      </c>
      <c r="AA20" s="75">
        <f>+'[17]Sin ASIGNAR'!$N17</f>
        <v>41541.006959999999</v>
      </c>
      <c r="AB20" s="75">
        <f>+'[17]Sin ASIGNAR'!$N18</f>
        <v>55388.009280000006</v>
      </c>
      <c r="AC20" s="76">
        <f t="shared" si="34"/>
        <v>276940.04639999999</v>
      </c>
      <c r="AD20" s="75">
        <f>+'[17]Sin ASIGNAR'!$N19</f>
        <v>55388.009280000006</v>
      </c>
      <c r="AE20" s="75">
        <f>+'[17]Sin ASIGNAR'!$N20</f>
        <v>69235.011599999998</v>
      </c>
      <c r="AF20" s="75">
        <f>+'[17]Sin ASIGNAR'!$N21</f>
        <v>69235.011599999998</v>
      </c>
      <c r="AG20" s="75">
        <f>+'[17]Sin ASIGNAR'!$N22</f>
        <v>83082.013919999998</v>
      </c>
      <c r="AH20" s="75">
        <f>+'[17]Sin ASIGNAR'!$N23</f>
        <v>83082.013919999998</v>
      </c>
      <c r="AI20" s="75">
        <f>+'[17]Sin ASIGNAR'!$N24</f>
        <v>96929.016239999997</v>
      </c>
      <c r="AJ20" s="75">
        <f>+'[17]Sin ASIGNAR'!$N25</f>
        <v>96929.016239999997</v>
      </c>
      <c r="AK20" s="75">
        <f>+'[17]Sin ASIGNAR'!$N26</f>
        <v>110776.01856000001</v>
      </c>
      <c r="AL20" s="75">
        <f>+'[17]Sin ASIGNAR'!$N27</f>
        <v>110776.01856000001</v>
      </c>
      <c r="AM20" s="75">
        <f>+'[17]Sin ASIGNAR'!$N28</f>
        <v>110776.01856000001</v>
      </c>
      <c r="AN20" s="75">
        <f>+'[17]Sin ASIGNAR'!$N29</f>
        <v>110776.01856000001</v>
      </c>
      <c r="AO20" s="75">
        <f>+'[17]Sin ASIGNAR'!$N30</f>
        <v>110776.01856000001</v>
      </c>
      <c r="AP20" s="76">
        <f>+SUM(AD20:AO20)</f>
        <v>1107760.1856</v>
      </c>
      <c r="AQ20" s="75">
        <f>+'[17]Sin ASIGNAR'!$N31</f>
        <v>110776.01856000001</v>
      </c>
      <c r="AR20" s="75">
        <f>+'[17]Sin ASIGNAR'!$N32</f>
        <v>110776.01856000001</v>
      </c>
      <c r="AS20" s="75">
        <f>+'[17]Sin ASIGNAR'!$N33</f>
        <v>110776.01856000001</v>
      </c>
      <c r="AT20" s="75">
        <f>+'[17]Sin ASIGNAR'!$N34</f>
        <v>110776.01856000001</v>
      </c>
      <c r="AU20" s="75">
        <f>+'[17]Sin ASIGNAR'!$N35</f>
        <v>110776.01856000001</v>
      </c>
      <c r="AV20" s="75">
        <f>+'[17]Sin ASIGNAR'!$N36</f>
        <v>110776.01856000001</v>
      </c>
      <c r="AW20" s="75">
        <f>+'[17]Sin ASIGNAR'!$N37</f>
        <v>110776.01856000001</v>
      </c>
      <c r="AX20" s="75">
        <f>+'[17]Sin ASIGNAR'!$N38</f>
        <v>110776.01856000001</v>
      </c>
      <c r="AY20" s="75">
        <f>+'[17]Sin ASIGNAR'!$N39</f>
        <v>124623.02088</v>
      </c>
      <c r="AZ20" s="75">
        <f>+'[17]Sin ASIGNAR'!$N40</f>
        <v>124623.02088</v>
      </c>
      <c r="BA20" s="75">
        <f>+'[17]Sin ASIGNAR'!$N41</f>
        <v>124623.02088</v>
      </c>
      <c r="BB20" s="75">
        <f>+'[17]Sin ASIGNAR'!$N42</f>
        <v>124623.02088</v>
      </c>
      <c r="BC20" s="76">
        <f>+SUM(AQ20:BB20)</f>
        <v>1384700.2320000001</v>
      </c>
      <c r="BD20" s="75">
        <f>+'[17]Sin ASIGNAR'!$N43</f>
        <v>207705.03479999999</v>
      </c>
      <c r="BE20" s="75">
        <f>+'[17]Sin ASIGNAR'!$N44</f>
        <v>249246.04175999999</v>
      </c>
      <c r="BF20" s="75">
        <f>+'[17]Sin ASIGNAR'!$N45</f>
        <v>318481.05336000002</v>
      </c>
      <c r="BG20" s="75">
        <f>+'[17]Sin ASIGNAR'!$N46</f>
        <v>346175.05800000002</v>
      </c>
      <c r="BH20" s="75">
        <f>+'[17]Sin ASIGNAR'!$N47</f>
        <v>346175.05800000002</v>
      </c>
      <c r="BI20" s="75">
        <f>+'[17]Sin ASIGNAR'!$N48</f>
        <v>360022.06031999999</v>
      </c>
      <c r="BJ20" s="75">
        <f>+'[17]Sin ASIGNAR'!$N49</f>
        <v>360022.06031999999</v>
      </c>
      <c r="BK20" s="75">
        <f>+'[17]Sin ASIGNAR'!$N50</f>
        <v>373869.06264000002</v>
      </c>
      <c r="BL20" s="75">
        <f>+'[17]Sin ASIGNAR'!$N51</f>
        <v>373869.06264000002</v>
      </c>
      <c r="BM20" s="75">
        <f>+'[17]Sin ASIGNAR'!$N52</f>
        <v>387716.06495999999</v>
      </c>
      <c r="BN20" s="75">
        <f>+'[17]Sin ASIGNAR'!$N53</f>
        <v>415410.06959999999</v>
      </c>
      <c r="BO20" s="75">
        <f>+'[17]Sin ASIGNAR'!$N54</f>
        <v>415410.06959999999</v>
      </c>
      <c r="BP20" s="76">
        <f>+SUM(BD20:BO20)</f>
        <v>4154100.6960000005</v>
      </c>
      <c r="BQ20" s="75">
        <f>+'[17]Sin ASIGNAR'!$N55</f>
        <v>415410.06959999999</v>
      </c>
      <c r="BR20" s="75">
        <f>+'[17]Sin ASIGNAR'!$N56</f>
        <v>415410.06959999999</v>
      </c>
      <c r="BS20" s="75">
        <f>+'[17]Sin ASIGNAR'!$N57</f>
        <v>484645.08120000007</v>
      </c>
      <c r="BT20" s="75">
        <f>+'[17]Sin ASIGNAR'!$N58</f>
        <v>484645.08120000007</v>
      </c>
      <c r="BU20" s="75">
        <f>+'[17]Sin ASIGNAR'!$N59</f>
        <v>484645.08120000007</v>
      </c>
      <c r="BV20" s="75">
        <f>+'[17]Sin ASIGNAR'!$N60</f>
        <v>553880.09279999998</v>
      </c>
      <c r="BW20" s="75">
        <f>+'[17]Sin ASIGNAR'!$N61</f>
        <v>553880.09279999998</v>
      </c>
      <c r="BX20" s="75">
        <f>+'[17]Sin ASIGNAR'!$N62</f>
        <v>623115.10439999995</v>
      </c>
      <c r="BY20" s="75">
        <f>+'[17]Sin ASIGNAR'!$N63</f>
        <v>623115.10439999995</v>
      </c>
      <c r="BZ20" s="75">
        <f>+'[17]Sin ASIGNAR'!$N64</f>
        <v>692350.11600000004</v>
      </c>
      <c r="CA20" s="75">
        <f>+'[17]Sin ASIGNAR'!$N65</f>
        <v>692350.11600000004</v>
      </c>
      <c r="CB20" s="75">
        <f>+'[17]Sin ASIGNAR'!$N66</f>
        <v>900055.15080000006</v>
      </c>
      <c r="CC20" s="76">
        <f>+SUM(BQ20:CB20)</f>
        <v>6923501.1600000011</v>
      </c>
      <c r="CD20" s="43">
        <f>'[18]POA AR-L1273'!CD20</f>
        <v>0</v>
      </c>
      <c r="CE20" s="43">
        <f>'[18]POA AR-L1273'!CE20</f>
        <v>0</v>
      </c>
    </row>
    <row r="21" spans="1:84" ht="29.4" outlineLevel="2" thickBot="1" x14ac:dyDescent="0.35">
      <c r="A21" s="204" t="str">
        <f>+'[17]Cuadro de Costos (Perfil)'!C50</f>
        <v xml:space="preserve">Reafectación de Activos, Imprevistos, Redeterminaciones para el Noroeste de la Provincia de Buenos Aires </v>
      </c>
      <c r="B21" s="78"/>
      <c r="C21" s="116">
        <v>43983</v>
      </c>
      <c r="D21" s="116" t="s">
        <v>93</v>
      </c>
      <c r="E21" s="80">
        <f>+F21*30</f>
        <v>900</v>
      </c>
      <c r="F21" s="117">
        <v>30</v>
      </c>
      <c r="G21" s="82">
        <v>44896</v>
      </c>
      <c r="H21" s="66">
        <f>+'[17]Cuadro de Costos (Perfil)'!F50</f>
        <v>15464806.257066667</v>
      </c>
      <c r="I21" s="206">
        <f>+'[17]Cuadro de Costos (Perfil)'!D50</f>
        <v>11567969.181197258</v>
      </c>
      <c r="J21" s="113">
        <f>+'[17]Cuadro de Costos (Perfil)'!E50</f>
        <v>3896837.0758694145</v>
      </c>
      <c r="K21" s="69"/>
      <c r="L21" s="70">
        <f>+M21+N21</f>
        <v>262901706.37013343</v>
      </c>
      <c r="M21" s="71">
        <f t="shared" si="33"/>
        <v>196655476.08035338</v>
      </c>
      <c r="N21" s="72">
        <f t="shared" si="33"/>
        <v>66246230.289780043</v>
      </c>
      <c r="O21" s="73">
        <f>+H21-SUM(R21:AB21)-SUM(AR21:BB21)-SUM(BE21:BO21)-SUM(AE21:AO21)-SUM(BR21:CB21)</f>
        <v>835099.53788159881</v>
      </c>
      <c r="P21" s="74">
        <f>+SUM(R21:AB21)+SUM(AE21:AI21)</f>
        <v>0</v>
      </c>
      <c r="Q21" s="75">
        <f>+'[17]Sin ASIGNAR'!$U7</f>
        <v>0</v>
      </c>
      <c r="R21" s="75">
        <f>+'[17]Sin ASIGNAR'!$U8</f>
        <v>0</v>
      </c>
      <c r="S21" s="75">
        <f>+'[17]Sin ASIGNAR'!$U9</f>
        <v>0</v>
      </c>
      <c r="T21" s="75">
        <f>+'[17]Sin ASIGNAR'!$U10</f>
        <v>0</v>
      </c>
      <c r="U21" s="75">
        <f>+'[17]Sin ASIGNAR'!$U11</f>
        <v>0</v>
      </c>
      <c r="V21" s="75">
        <f>+'[17]Sin ASIGNAR'!$U12</f>
        <v>0</v>
      </c>
      <c r="W21" s="75">
        <f>+'[17]Sin ASIGNAR'!$U13</f>
        <v>0</v>
      </c>
      <c r="X21" s="75">
        <f>+'[17]Sin ASIGNAR'!$U14</f>
        <v>0</v>
      </c>
      <c r="Y21" s="75">
        <f>+'[17]Sin ASIGNAR'!$U15</f>
        <v>0</v>
      </c>
      <c r="Z21" s="75">
        <f>+'[17]Sin ASIGNAR'!$U16</f>
        <v>0</v>
      </c>
      <c r="AA21" s="75">
        <f>+'[17]Sin ASIGNAR'!$U17</f>
        <v>0</v>
      </c>
      <c r="AB21" s="75">
        <f>+'[17]Sin ASIGNAR'!$U18</f>
        <v>0</v>
      </c>
      <c r="AC21" s="76">
        <f t="shared" si="34"/>
        <v>0</v>
      </c>
      <c r="AD21" s="75">
        <f>+'[17]Sin ASIGNAR'!$U19</f>
        <v>0</v>
      </c>
      <c r="AE21" s="75">
        <f>+'[17]Sin ASIGNAR'!$U20</f>
        <v>0</v>
      </c>
      <c r="AF21" s="75">
        <f>+'[17]Sin ASIGNAR'!$U21</f>
        <v>0</v>
      </c>
      <c r="AG21" s="75">
        <f>+'[17]Sin ASIGNAR'!$U22</f>
        <v>0</v>
      </c>
      <c r="AH21" s="75">
        <f>+'[17]Sin ASIGNAR'!$U23</f>
        <v>0</v>
      </c>
      <c r="AI21" s="75">
        <f>+'[17]Sin ASIGNAR'!$U24</f>
        <v>0</v>
      </c>
      <c r="AJ21" s="75">
        <f>+'[17]Sin ASIGNAR'!$U25</f>
        <v>154648.06257066666</v>
      </c>
      <c r="AK21" s="75">
        <f>+'[17]Sin ASIGNAR'!$U26</f>
        <v>123718.45005653334</v>
      </c>
      <c r="AL21" s="75">
        <f>+'[17]Sin ASIGNAR'!$U27</f>
        <v>123718.45005653334</v>
      </c>
      <c r="AM21" s="75">
        <f>+'[17]Sin ASIGNAR'!$U28</f>
        <v>123718.45005653334</v>
      </c>
      <c r="AN21" s="75">
        <f>+'[17]Sin ASIGNAR'!$U29</f>
        <v>123718.45005653334</v>
      </c>
      <c r="AO21" s="75">
        <f>+'[17]Sin ASIGNAR'!$U30</f>
        <v>123718.45005653334</v>
      </c>
      <c r="AP21" s="76">
        <f>+SUM(AD21:AO21)</f>
        <v>773240.31285333331</v>
      </c>
      <c r="AQ21" s="75">
        <f>+'[17]Sin ASIGNAR'!$U31</f>
        <v>139183.2563136</v>
      </c>
      <c r="AR21" s="75">
        <f>+'[17]Sin ASIGNAR'!$U32</f>
        <v>139183.2563136</v>
      </c>
      <c r="AS21" s="75">
        <f>+'[17]Sin ASIGNAR'!$U33</f>
        <v>154648.06257066666</v>
      </c>
      <c r="AT21" s="75">
        <f>+'[17]Sin ASIGNAR'!$U34</f>
        <v>185577.67508480002</v>
      </c>
      <c r="AU21" s="75">
        <f>+'[17]Sin ASIGNAR'!$U35</f>
        <v>185577.67508480002</v>
      </c>
      <c r="AV21" s="75">
        <f>+'[17]Sin ASIGNAR'!$U36</f>
        <v>201042.48134186666</v>
      </c>
      <c r="AW21" s="75">
        <f>+'[17]Sin ASIGNAR'!$U37</f>
        <v>216507.28759893336</v>
      </c>
      <c r="AX21" s="75">
        <f>+'[17]Sin ASIGNAR'!$U38</f>
        <v>216507.28759893336</v>
      </c>
      <c r="AY21" s="75">
        <f>+'[17]Sin ASIGNAR'!$U39</f>
        <v>216507.28759893336</v>
      </c>
      <c r="AZ21" s="75">
        <f>+'[17]Sin ASIGNAR'!$U40</f>
        <v>216507.28759893336</v>
      </c>
      <c r="BA21" s="75">
        <f>+'[17]Sin ASIGNAR'!$U41</f>
        <v>216507.28759893336</v>
      </c>
      <c r="BB21" s="75">
        <f>+'[17]Sin ASIGNAR'!$U42</f>
        <v>231972.09385599999</v>
      </c>
      <c r="BC21" s="76">
        <f>+SUM(AQ21:BB21)</f>
        <v>2319720.9385600002</v>
      </c>
      <c r="BD21" s="75">
        <f>+'[17]Sin ASIGNAR'!$U43</f>
        <v>231972.09385599999</v>
      </c>
      <c r="BE21" s="75">
        <f>+'[17]Sin ASIGNAR'!$U44</f>
        <v>278366.51262719999</v>
      </c>
      <c r="BF21" s="75">
        <f>+'[17]Sin ASIGNAR'!$U45</f>
        <v>355690.54391253332</v>
      </c>
      <c r="BG21" s="75">
        <f>+'[17]Sin ASIGNAR'!$U46</f>
        <v>386620.15642666671</v>
      </c>
      <c r="BH21" s="75">
        <f>+'[17]Sin ASIGNAR'!$U47</f>
        <v>386620.15642666671</v>
      </c>
      <c r="BI21" s="75">
        <f>+'[17]Sin ASIGNAR'!$U48</f>
        <v>402084.96268373332</v>
      </c>
      <c r="BJ21" s="75">
        <f>+'[17]Sin ASIGNAR'!$U49</f>
        <v>402084.96268373332</v>
      </c>
      <c r="BK21" s="75">
        <f>+'[17]Sin ASIGNAR'!$U50</f>
        <v>417549.76894079999</v>
      </c>
      <c r="BL21" s="75">
        <f>+'[17]Sin ASIGNAR'!$U51</f>
        <v>417549.76894079999</v>
      </c>
      <c r="BM21" s="75">
        <f>+'[17]Sin ASIGNAR'!$U52</f>
        <v>433014.57519786671</v>
      </c>
      <c r="BN21" s="75">
        <f>+'[17]Sin ASIGNAR'!$U53</f>
        <v>463944.18771199998</v>
      </c>
      <c r="BO21" s="75">
        <f>+'[17]Sin ASIGNAR'!$U54</f>
        <v>463944.18771199998</v>
      </c>
      <c r="BP21" s="76">
        <f>+SUM(BD21:BO21)</f>
        <v>4639441.8771199994</v>
      </c>
      <c r="BQ21" s="75">
        <f>+'[17]Sin ASIGNAR'!$U55</f>
        <v>463944.18771199998</v>
      </c>
      <c r="BR21" s="75">
        <f>+'[17]Sin ASIGNAR'!$U56</f>
        <v>463944.18771199998</v>
      </c>
      <c r="BS21" s="75">
        <f>+'[17]Sin ASIGNAR'!$U57</f>
        <v>541268.21899733343</v>
      </c>
      <c r="BT21" s="75">
        <f>+'[17]Sin ASIGNAR'!$U58</f>
        <v>541268.21899733343</v>
      </c>
      <c r="BU21" s="75">
        <f>+'[17]Sin ASIGNAR'!$U59</f>
        <v>541268.21899733343</v>
      </c>
      <c r="BV21" s="75">
        <f>+'[17]Sin ASIGNAR'!$U60</f>
        <v>618592.25028266665</v>
      </c>
      <c r="BW21" s="75">
        <f>+'[17]Sin ASIGNAR'!$U61</f>
        <v>618592.25028266665</v>
      </c>
      <c r="BX21" s="75">
        <f>+'[17]Sin ASIGNAR'!$U62</f>
        <v>695916.28156799998</v>
      </c>
      <c r="BY21" s="75">
        <f>+'[17]Sin ASIGNAR'!$U63</f>
        <v>695916.28156799998</v>
      </c>
      <c r="BZ21" s="75">
        <f>+'[17]Sin ASIGNAR'!$U64</f>
        <v>773240.31285333342</v>
      </c>
      <c r="CA21" s="75">
        <f>+'[17]Sin ASIGNAR'!$U65</f>
        <v>773240.31285333342</v>
      </c>
      <c r="CB21" s="75">
        <f>+'[17]Sin ASIGNAR'!$U66</f>
        <v>1005212.4067093334</v>
      </c>
      <c r="CC21" s="76">
        <f>+SUM(BQ21:CB21)</f>
        <v>7732403.1285333335</v>
      </c>
      <c r="CD21" s="43">
        <f>'[18]POA AR-L1273'!CD21</f>
        <v>0</v>
      </c>
      <c r="CE21" s="43">
        <f>'[18]POA AR-L1273'!CE21</f>
        <v>0</v>
      </c>
    </row>
    <row r="22" spans="1:84" ht="15" thickBot="1" x14ac:dyDescent="0.35">
      <c r="A22" s="25" t="s">
        <v>94</v>
      </c>
      <c r="B22" s="26"/>
      <c r="C22" s="118"/>
      <c r="D22" s="119"/>
      <c r="E22" s="119"/>
      <c r="F22" s="120"/>
      <c r="G22" s="29"/>
      <c r="H22" s="121">
        <f>+H23+H27</f>
        <v>4000000</v>
      </c>
      <c r="I22" s="122">
        <f>+I23+I27</f>
        <v>4000000</v>
      </c>
      <c r="J22" s="123">
        <f>+J23+J27</f>
        <v>0</v>
      </c>
      <c r="K22" s="124">
        <v>0</v>
      </c>
      <c r="L22" s="125">
        <f>+SUM(L24:L29)</f>
        <v>75820000</v>
      </c>
      <c r="M22" s="126">
        <f>+SUM(M24:M29)</f>
        <v>75820000</v>
      </c>
      <c r="N22" s="127">
        <f t="shared" ref="N22" si="35">+N24+N25</f>
        <v>0</v>
      </c>
      <c r="O22" s="128"/>
      <c r="P22" s="129" t="e">
        <f>+SUM(P24:P29)</f>
        <v>#REF!</v>
      </c>
      <c r="Q22" s="130">
        <f>+Q23+Q27</f>
        <v>50000</v>
      </c>
      <c r="R22" s="130">
        <f t="shared" ref="R22:AB22" si="36">+R23+R27</f>
        <v>0</v>
      </c>
      <c r="S22" s="130">
        <f t="shared" si="36"/>
        <v>0</v>
      </c>
      <c r="T22" s="130">
        <f t="shared" si="36"/>
        <v>0</v>
      </c>
      <c r="U22" s="130">
        <f t="shared" si="36"/>
        <v>0</v>
      </c>
      <c r="V22" s="130">
        <f t="shared" si="36"/>
        <v>0</v>
      </c>
      <c r="W22" s="130">
        <f t="shared" si="36"/>
        <v>0</v>
      </c>
      <c r="X22" s="130">
        <f t="shared" si="36"/>
        <v>0</v>
      </c>
      <c r="Y22" s="130">
        <f t="shared" si="36"/>
        <v>0</v>
      </c>
      <c r="Z22" s="130">
        <f t="shared" si="36"/>
        <v>0</v>
      </c>
      <c r="AA22" s="130">
        <f t="shared" si="36"/>
        <v>0</v>
      </c>
      <c r="AB22" s="130">
        <f t="shared" si="36"/>
        <v>0</v>
      </c>
      <c r="AC22" s="41">
        <f t="shared" si="34"/>
        <v>50000</v>
      </c>
      <c r="AD22" s="130">
        <f t="shared" ref="AD22:AO22" si="37">+AD23+AD27</f>
        <v>21666.666666666668</v>
      </c>
      <c r="AE22" s="130">
        <f t="shared" si="37"/>
        <v>21666.666666666668</v>
      </c>
      <c r="AF22" s="130">
        <f t="shared" si="37"/>
        <v>21666.666666666668</v>
      </c>
      <c r="AG22" s="130">
        <f t="shared" si="37"/>
        <v>21666.666666666668</v>
      </c>
      <c r="AH22" s="130">
        <f t="shared" si="37"/>
        <v>21666.666666666668</v>
      </c>
      <c r="AI22" s="130">
        <f t="shared" si="37"/>
        <v>21666.666666666668</v>
      </c>
      <c r="AJ22" s="130">
        <f t="shared" si="37"/>
        <v>21666.666666666668</v>
      </c>
      <c r="AK22" s="130">
        <f t="shared" si="37"/>
        <v>81250</v>
      </c>
      <c r="AL22" s="130">
        <f t="shared" si="37"/>
        <v>81250</v>
      </c>
      <c r="AM22" s="130">
        <f t="shared" si="37"/>
        <v>81250</v>
      </c>
      <c r="AN22" s="130">
        <f t="shared" si="37"/>
        <v>81250</v>
      </c>
      <c r="AO22" s="130">
        <f t="shared" si="37"/>
        <v>114583.33333333334</v>
      </c>
      <c r="AP22" s="41">
        <f>+SUM(AD22:AO22)</f>
        <v>591250</v>
      </c>
      <c r="AQ22" s="130">
        <f t="shared" ref="AQ22:BB22" si="38">+AQ23+AQ27</f>
        <v>92916.666666666672</v>
      </c>
      <c r="AR22" s="130">
        <f t="shared" si="38"/>
        <v>92916.666666666672</v>
      </c>
      <c r="AS22" s="130">
        <f t="shared" si="38"/>
        <v>92916.666666666672</v>
      </c>
      <c r="AT22" s="130">
        <f t="shared" si="38"/>
        <v>74166.666666666672</v>
      </c>
      <c r="AU22" s="130">
        <f t="shared" si="38"/>
        <v>74166.666666666672</v>
      </c>
      <c r="AV22" s="130">
        <f t="shared" si="38"/>
        <v>40833.333333333336</v>
      </c>
      <c r="AW22" s="130">
        <f t="shared" si="38"/>
        <v>40833.333333333336</v>
      </c>
      <c r="AX22" s="130">
        <f t="shared" si="38"/>
        <v>40833.333333333336</v>
      </c>
      <c r="AY22" s="130">
        <f t="shared" si="38"/>
        <v>40833.333333333336</v>
      </c>
      <c r="AZ22" s="130">
        <f t="shared" si="38"/>
        <v>40833.333333333336</v>
      </c>
      <c r="BA22" s="130">
        <f t="shared" si="38"/>
        <v>40833.333333333336</v>
      </c>
      <c r="BB22" s="130">
        <f t="shared" si="38"/>
        <v>40833.333333333336</v>
      </c>
      <c r="BC22" s="40">
        <f t="shared" ref="BC22:BC37" si="39">+SUM(AQ22:BB22)</f>
        <v>712916.66666666686</v>
      </c>
      <c r="BD22" s="130">
        <f t="shared" ref="BD22:BO22" si="40">+BD23+BD27</f>
        <v>143333.33333333334</v>
      </c>
      <c r="BE22" s="130">
        <f t="shared" si="40"/>
        <v>143333.33333333334</v>
      </c>
      <c r="BF22" s="130">
        <f t="shared" si="40"/>
        <v>143333.33333333334</v>
      </c>
      <c r="BG22" s="130">
        <f t="shared" si="40"/>
        <v>143333.33333333334</v>
      </c>
      <c r="BH22" s="130">
        <f t="shared" si="40"/>
        <v>143333.33333333334</v>
      </c>
      <c r="BI22" s="130">
        <f t="shared" si="40"/>
        <v>143333.33333333334</v>
      </c>
      <c r="BJ22" s="130">
        <f t="shared" si="40"/>
        <v>143333.33333333334</v>
      </c>
      <c r="BK22" s="130">
        <f t="shared" si="40"/>
        <v>102500</v>
      </c>
      <c r="BL22" s="130">
        <f t="shared" si="40"/>
        <v>102500</v>
      </c>
      <c r="BM22" s="130">
        <f t="shared" si="40"/>
        <v>102500</v>
      </c>
      <c r="BN22" s="130">
        <f t="shared" si="40"/>
        <v>102500</v>
      </c>
      <c r="BO22" s="130">
        <f t="shared" si="40"/>
        <v>102500</v>
      </c>
      <c r="BP22" s="41">
        <f t="shared" ref="BP22" si="41">+SUM(BD22:BO22)</f>
        <v>1515833.3333333335</v>
      </c>
      <c r="BQ22" s="130">
        <f>+BQ23+BQ27</f>
        <v>94166.666666666672</v>
      </c>
      <c r="BR22" s="130">
        <f t="shared" ref="BR22:CB22" si="42">+BR23+BR27</f>
        <v>94166.666666666672</v>
      </c>
      <c r="BS22" s="130">
        <f t="shared" si="42"/>
        <v>94166.666666666672</v>
      </c>
      <c r="BT22" s="130">
        <f t="shared" si="42"/>
        <v>94166.666666666672</v>
      </c>
      <c r="BU22" s="130">
        <f t="shared" si="42"/>
        <v>94166.666666666672</v>
      </c>
      <c r="BV22" s="130">
        <f t="shared" si="42"/>
        <v>94166.666666666672</v>
      </c>
      <c r="BW22" s="130">
        <f t="shared" si="42"/>
        <v>94166.666666666672</v>
      </c>
      <c r="BX22" s="130">
        <f t="shared" si="42"/>
        <v>94166.666666666672</v>
      </c>
      <c r="BY22" s="130">
        <f t="shared" si="42"/>
        <v>94166.666666666672</v>
      </c>
      <c r="BZ22" s="130">
        <f t="shared" si="42"/>
        <v>94166.666666666672</v>
      </c>
      <c r="CA22" s="130">
        <f t="shared" si="42"/>
        <v>94166.666666666672</v>
      </c>
      <c r="CB22" s="130">
        <f t="shared" si="42"/>
        <v>94166.666666666672</v>
      </c>
      <c r="CC22" s="42">
        <f t="shared" ref="CC22" si="43">+SUM(BQ22:CB22)</f>
        <v>1129999.9999999998</v>
      </c>
      <c r="CD22" s="43">
        <f>'[18]POA AR-L1273'!CD22</f>
        <v>0</v>
      </c>
      <c r="CE22" s="43">
        <f>'[18]POA AR-L1273'!CE22</f>
        <v>0</v>
      </c>
    </row>
    <row r="23" spans="1:84" outlineLevel="1" x14ac:dyDescent="0.3">
      <c r="A23" s="44" t="str">
        <f>+'[17]Cuadro de Costos (Perfil)'!C52</f>
        <v>Fortalecimiento de la gestion de los recursos hídricos</v>
      </c>
      <c r="B23" s="45"/>
      <c r="C23" s="46"/>
      <c r="D23" s="46"/>
      <c r="E23" s="46"/>
      <c r="F23" s="46"/>
      <c r="G23" s="47"/>
      <c r="H23" s="103">
        <f>+SUM(H24:H26)</f>
        <v>3040000</v>
      </c>
      <c r="I23" s="104">
        <f>SUM(I24:I26)</f>
        <v>3040000</v>
      </c>
      <c r="J23" s="105">
        <f>SUM(J24:J26)</f>
        <v>0</v>
      </c>
      <c r="K23" s="51"/>
      <c r="L23" s="52"/>
      <c r="M23" s="53"/>
      <c r="N23" s="54"/>
      <c r="O23" s="55"/>
      <c r="P23" s="56"/>
      <c r="Q23" s="57">
        <f>+SUM(Q24:Q26)</f>
        <v>0</v>
      </c>
      <c r="R23" s="57">
        <f t="shared" ref="R23:AB23" si="44">+SUM(R24:R26)</f>
        <v>0</v>
      </c>
      <c r="S23" s="57">
        <f t="shared" si="44"/>
        <v>0</v>
      </c>
      <c r="T23" s="57">
        <f t="shared" si="44"/>
        <v>0</v>
      </c>
      <c r="U23" s="57">
        <f t="shared" si="44"/>
        <v>0</v>
      </c>
      <c r="V23" s="57">
        <f t="shared" si="44"/>
        <v>0</v>
      </c>
      <c r="W23" s="57">
        <f t="shared" si="44"/>
        <v>0</v>
      </c>
      <c r="X23" s="57">
        <f t="shared" si="44"/>
        <v>0</v>
      </c>
      <c r="Y23" s="57">
        <f t="shared" si="44"/>
        <v>0</v>
      </c>
      <c r="Z23" s="57">
        <f t="shared" si="44"/>
        <v>0</v>
      </c>
      <c r="AA23" s="57">
        <f t="shared" si="44"/>
        <v>0</v>
      </c>
      <c r="AB23" s="57">
        <f t="shared" si="44"/>
        <v>0</v>
      </c>
      <c r="AC23" s="131">
        <f t="shared" si="34"/>
        <v>0</v>
      </c>
      <c r="AD23" s="57">
        <f t="shared" ref="AD23:AO23" si="45">+SUM(AD24:AD26)</f>
        <v>0</v>
      </c>
      <c r="AE23" s="57">
        <f t="shared" si="45"/>
        <v>0</v>
      </c>
      <c r="AF23" s="57">
        <f t="shared" si="45"/>
        <v>0</v>
      </c>
      <c r="AG23" s="57">
        <f t="shared" si="45"/>
        <v>0</v>
      </c>
      <c r="AH23" s="57">
        <f t="shared" si="45"/>
        <v>0</v>
      </c>
      <c r="AI23" s="57">
        <f t="shared" si="45"/>
        <v>0</v>
      </c>
      <c r="AJ23" s="57">
        <f t="shared" si="45"/>
        <v>0</v>
      </c>
      <c r="AK23" s="57">
        <f t="shared" si="45"/>
        <v>40833.333333333336</v>
      </c>
      <c r="AL23" s="57">
        <f t="shared" si="45"/>
        <v>40833.333333333336</v>
      </c>
      <c r="AM23" s="57">
        <f t="shared" si="45"/>
        <v>40833.333333333336</v>
      </c>
      <c r="AN23" s="57">
        <f t="shared" si="45"/>
        <v>40833.333333333336</v>
      </c>
      <c r="AO23" s="57">
        <f t="shared" si="45"/>
        <v>40833.333333333336</v>
      </c>
      <c r="AP23" s="131">
        <f t="shared" ref="AP23:AP32" si="46">+SUM(AD23:AO23)</f>
        <v>204166.66666666669</v>
      </c>
      <c r="AQ23" s="57">
        <f t="shared" ref="AQ23:BB23" si="47">+SUM(AQ24:AQ26)</f>
        <v>40833.333333333336</v>
      </c>
      <c r="AR23" s="57">
        <f t="shared" si="47"/>
        <v>40833.333333333336</v>
      </c>
      <c r="AS23" s="57">
        <f t="shared" si="47"/>
        <v>40833.333333333336</v>
      </c>
      <c r="AT23" s="57">
        <f t="shared" si="47"/>
        <v>40833.333333333336</v>
      </c>
      <c r="AU23" s="57">
        <f t="shared" si="47"/>
        <v>40833.333333333336</v>
      </c>
      <c r="AV23" s="57">
        <f t="shared" si="47"/>
        <v>40833.333333333336</v>
      </c>
      <c r="AW23" s="57">
        <f t="shared" si="47"/>
        <v>40833.333333333336</v>
      </c>
      <c r="AX23" s="57">
        <f t="shared" si="47"/>
        <v>40833.333333333336</v>
      </c>
      <c r="AY23" s="57">
        <f t="shared" si="47"/>
        <v>40833.333333333336</v>
      </c>
      <c r="AZ23" s="57">
        <f t="shared" si="47"/>
        <v>40833.333333333336</v>
      </c>
      <c r="BA23" s="57">
        <f t="shared" si="47"/>
        <v>40833.333333333336</v>
      </c>
      <c r="BB23" s="57">
        <f t="shared" si="47"/>
        <v>40833.333333333336</v>
      </c>
      <c r="BC23" s="132">
        <f t="shared" si="39"/>
        <v>489999.99999999994</v>
      </c>
      <c r="BD23" s="57">
        <f t="shared" ref="BD23:BO23" si="48">+SUM(BD24:BD26)</f>
        <v>130833.33333333334</v>
      </c>
      <c r="BE23" s="57">
        <f t="shared" si="48"/>
        <v>130833.33333333334</v>
      </c>
      <c r="BF23" s="57">
        <f t="shared" si="48"/>
        <v>130833.33333333334</v>
      </c>
      <c r="BG23" s="57">
        <f t="shared" si="48"/>
        <v>130833.33333333334</v>
      </c>
      <c r="BH23" s="57">
        <f t="shared" si="48"/>
        <v>130833.33333333334</v>
      </c>
      <c r="BI23" s="57">
        <f t="shared" si="48"/>
        <v>130833.33333333334</v>
      </c>
      <c r="BJ23" s="57">
        <f t="shared" si="48"/>
        <v>130833.33333333334</v>
      </c>
      <c r="BK23" s="57">
        <f t="shared" si="48"/>
        <v>90000</v>
      </c>
      <c r="BL23" s="57">
        <f t="shared" si="48"/>
        <v>90000</v>
      </c>
      <c r="BM23" s="57">
        <f t="shared" si="48"/>
        <v>90000</v>
      </c>
      <c r="BN23" s="57">
        <f t="shared" si="48"/>
        <v>90000</v>
      </c>
      <c r="BO23" s="57">
        <f t="shared" si="48"/>
        <v>90000</v>
      </c>
      <c r="BP23" s="131">
        <f>+SUM(BD23:BO23)</f>
        <v>1365833.3333333335</v>
      </c>
      <c r="BQ23" s="57">
        <f t="shared" ref="BQ23:CB23" si="49">+SUM(BQ24:BQ26)</f>
        <v>81666.666666666672</v>
      </c>
      <c r="BR23" s="57">
        <f t="shared" si="49"/>
        <v>81666.666666666672</v>
      </c>
      <c r="BS23" s="57">
        <f t="shared" si="49"/>
        <v>81666.666666666672</v>
      </c>
      <c r="BT23" s="57">
        <f t="shared" si="49"/>
        <v>81666.666666666672</v>
      </c>
      <c r="BU23" s="57">
        <f t="shared" si="49"/>
        <v>81666.666666666672</v>
      </c>
      <c r="BV23" s="57">
        <f t="shared" si="49"/>
        <v>81666.666666666672</v>
      </c>
      <c r="BW23" s="57">
        <f t="shared" si="49"/>
        <v>81666.666666666672</v>
      </c>
      <c r="BX23" s="57">
        <f t="shared" si="49"/>
        <v>81666.666666666672</v>
      </c>
      <c r="BY23" s="57">
        <f t="shared" si="49"/>
        <v>81666.666666666672</v>
      </c>
      <c r="BZ23" s="57">
        <f t="shared" si="49"/>
        <v>81666.666666666672</v>
      </c>
      <c r="CA23" s="57">
        <f t="shared" si="49"/>
        <v>81666.666666666672</v>
      </c>
      <c r="CB23" s="57">
        <f t="shared" si="49"/>
        <v>81666.666666666672</v>
      </c>
      <c r="CC23" s="131">
        <f>+SUM(BQ23:CB23)</f>
        <v>979999.99999999988</v>
      </c>
      <c r="CD23" s="43">
        <f>'[18]POA AR-L1273'!CD23</f>
        <v>0</v>
      </c>
      <c r="CE23" s="43">
        <f>'[18]POA AR-L1273'!CE23</f>
        <v>0</v>
      </c>
    </row>
    <row r="24" spans="1:84" s="135" customFormat="1" outlineLevel="1" x14ac:dyDescent="0.3">
      <c r="A24" s="204" t="str">
        <f>+'[17]Cuadro de Costos (Perfil)'!C53</f>
        <v>Sistema de Monitoreo y Alerta Temprana y/o Plan de Contingencias - Cuenca Río Areco</v>
      </c>
      <c r="B24" s="207"/>
      <c r="C24" s="208">
        <v>43678</v>
      </c>
      <c r="D24" s="208" t="s">
        <v>90</v>
      </c>
      <c r="E24" s="209">
        <v>360</v>
      </c>
      <c r="F24" s="210">
        <v>24</v>
      </c>
      <c r="G24" s="211">
        <f>+E24+C24</f>
        <v>44038</v>
      </c>
      <c r="H24" s="66">
        <f>+'[17]Cuadro de Costos (Perfil)'!F53</f>
        <v>980000</v>
      </c>
      <c r="I24" s="67">
        <f>+'[17]Cuadro de Costos (Perfil)'!D53</f>
        <v>980000</v>
      </c>
      <c r="J24" s="68">
        <f>+'[17]Cuadro de Costos (Perfil)'!E53</f>
        <v>0</v>
      </c>
      <c r="K24" s="133">
        <v>0</v>
      </c>
      <c r="L24" s="70">
        <f t="shared" si="13"/>
        <v>16660000</v>
      </c>
      <c r="M24" s="71">
        <f t="shared" ref="M24:N31" si="50">+I24*$H$39</f>
        <v>16660000</v>
      </c>
      <c r="N24" s="72">
        <f t="shared" si="50"/>
        <v>0</v>
      </c>
      <c r="O24" s="73">
        <f t="shared" ref="O24:O29" si="51">+H24-SUM(Q24:AB24)-SUM(AD24:AO24)-SUM(AQ24:BB24)-SUM(BD24:BO24)-SUM(BQ24:CB24)</f>
        <v>-5.8207660913467407E-11</v>
      </c>
      <c r="P24" s="74">
        <f>+SUM(Q24:AB24)+SUM(AD24:AI24)</f>
        <v>0</v>
      </c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76">
        <f t="shared" si="34"/>
        <v>0</v>
      </c>
      <c r="AD24" s="134"/>
      <c r="AE24" s="134"/>
      <c r="AF24" s="134"/>
      <c r="AG24" s="134"/>
      <c r="AH24" s="134"/>
      <c r="AI24" s="134"/>
      <c r="AJ24" s="134"/>
      <c r="AK24" s="134">
        <f>+H24/24</f>
        <v>40833.333333333336</v>
      </c>
      <c r="AL24" s="134">
        <f>+H24/24</f>
        <v>40833.333333333336</v>
      </c>
      <c r="AM24" s="134">
        <f>+H24/24</f>
        <v>40833.333333333336</v>
      </c>
      <c r="AN24" s="134">
        <f>+H24/24</f>
        <v>40833.333333333336</v>
      </c>
      <c r="AO24" s="134">
        <f>+$H$24/24</f>
        <v>40833.333333333336</v>
      </c>
      <c r="AP24" s="76">
        <f>+SUM(AD24:AO24)</f>
        <v>204166.66666666669</v>
      </c>
      <c r="AQ24" s="134">
        <f t="shared" ref="AQ24:BB24" si="52">+$H$24/24</f>
        <v>40833.333333333336</v>
      </c>
      <c r="AR24" s="134">
        <f t="shared" si="52"/>
        <v>40833.333333333336</v>
      </c>
      <c r="AS24" s="134">
        <f t="shared" si="52"/>
        <v>40833.333333333336</v>
      </c>
      <c r="AT24" s="134">
        <f t="shared" si="52"/>
        <v>40833.333333333336</v>
      </c>
      <c r="AU24" s="134">
        <f t="shared" si="52"/>
        <v>40833.333333333336</v>
      </c>
      <c r="AV24" s="134">
        <f t="shared" si="52"/>
        <v>40833.333333333336</v>
      </c>
      <c r="AW24" s="134">
        <f t="shared" si="52"/>
        <v>40833.333333333336</v>
      </c>
      <c r="AX24" s="134">
        <f t="shared" si="52"/>
        <v>40833.333333333336</v>
      </c>
      <c r="AY24" s="134">
        <f t="shared" si="52"/>
        <v>40833.333333333336</v>
      </c>
      <c r="AZ24" s="134">
        <f t="shared" si="52"/>
        <v>40833.333333333336</v>
      </c>
      <c r="BA24" s="134">
        <f t="shared" si="52"/>
        <v>40833.333333333336</v>
      </c>
      <c r="BB24" s="134">
        <f t="shared" si="52"/>
        <v>40833.333333333336</v>
      </c>
      <c r="BC24" s="77">
        <f t="shared" si="39"/>
        <v>489999.99999999994</v>
      </c>
      <c r="BD24" s="134">
        <f>+$H$24/24</f>
        <v>40833.333333333336</v>
      </c>
      <c r="BE24" s="134">
        <f t="shared" ref="BE24:BJ24" si="53">+$H$24/24</f>
        <v>40833.333333333336</v>
      </c>
      <c r="BF24" s="134">
        <f t="shared" si="53"/>
        <v>40833.333333333336</v>
      </c>
      <c r="BG24" s="134">
        <f t="shared" si="53"/>
        <v>40833.333333333336</v>
      </c>
      <c r="BH24" s="134">
        <f t="shared" si="53"/>
        <v>40833.333333333336</v>
      </c>
      <c r="BI24" s="134">
        <f t="shared" si="53"/>
        <v>40833.333333333336</v>
      </c>
      <c r="BJ24" s="134">
        <f t="shared" si="53"/>
        <v>40833.333333333336</v>
      </c>
      <c r="BK24" s="134"/>
      <c r="BL24" s="134"/>
      <c r="BM24" s="134"/>
      <c r="BN24" s="134"/>
      <c r="BO24" s="134"/>
      <c r="BP24" s="76">
        <f>+SUM(BD24:BO24)</f>
        <v>285833.33333333337</v>
      </c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76">
        <f>+SUM(BQ24:CB24)</f>
        <v>0</v>
      </c>
      <c r="CD24" s="43">
        <f>'[18]POA AR-L1273'!CD24</f>
        <v>-5.8207660913467407E-11</v>
      </c>
      <c r="CE24" s="43">
        <f>'[18]POA AR-L1273'!CE24</f>
        <v>0</v>
      </c>
    </row>
    <row r="25" spans="1:84" s="135" customFormat="1" ht="28.8" outlineLevel="1" x14ac:dyDescent="0.3">
      <c r="A25" s="204" t="str">
        <f>+'[17]Cuadro de Costos (Perfil)'!C54</f>
        <v>Sistema de Monitoreo y Alerta Temprana y/o Plan de Contingencias - Cuenca Río Arrecifes (Pergamino)</v>
      </c>
      <c r="B25" s="207"/>
      <c r="C25" s="84">
        <v>44197</v>
      </c>
      <c r="D25" s="84" t="s">
        <v>95</v>
      </c>
      <c r="E25" s="80">
        <v>360</v>
      </c>
      <c r="F25" s="81">
        <v>12</v>
      </c>
      <c r="G25" s="82">
        <f>+E25+C25</f>
        <v>44557</v>
      </c>
      <c r="H25" s="66">
        <f>+'[17]Cuadro de Costos (Perfil)'!F54</f>
        <v>1080000</v>
      </c>
      <c r="I25" s="67">
        <f>+'[17]Cuadro de Costos (Perfil)'!D54</f>
        <v>1080000</v>
      </c>
      <c r="J25" s="113">
        <f>+'[17]Cuadro de Costos (Perfil)'!E54</f>
        <v>0</v>
      </c>
      <c r="K25" s="133">
        <v>0</v>
      </c>
      <c r="L25" s="70">
        <f t="shared" si="13"/>
        <v>18360000</v>
      </c>
      <c r="M25" s="71">
        <f t="shared" si="50"/>
        <v>18360000</v>
      </c>
      <c r="N25" s="72">
        <f t="shared" si="50"/>
        <v>0</v>
      </c>
      <c r="O25" s="73">
        <f t="shared" si="51"/>
        <v>0</v>
      </c>
      <c r="P25" s="74">
        <f>+SUM(Q25:AB25)+SUM(AD25:AI25)</f>
        <v>0</v>
      </c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76">
        <f t="shared" ref="AC25:AC26" si="54">+SUM(Q25:AB25)</f>
        <v>0</v>
      </c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76">
        <f t="shared" si="46"/>
        <v>0</v>
      </c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77">
        <f t="shared" si="39"/>
        <v>0</v>
      </c>
      <c r="BD25" s="75">
        <f>+$H$25/12</f>
        <v>90000</v>
      </c>
      <c r="BE25" s="75">
        <f t="shared" ref="BE25:BO25" si="55">+$H$25/12</f>
        <v>90000</v>
      </c>
      <c r="BF25" s="75">
        <f t="shared" si="55"/>
        <v>90000</v>
      </c>
      <c r="BG25" s="75">
        <f t="shared" si="55"/>
        <v>90000</v>
      </c>
      <c r="BH25" s="75">
        <f t="shared" si="55"/>
        <v>90000</v>
      </c>
      <c r="BI25" s="75">
        <f t="shared" si="55"/>
        <v>90000</v>
      </c>
      <c r="BJ25" s="75">
        <f t="shared" si="55"/>
        <v>90000</v>
      </c>
      <c r="BK25" s="75">
        <f t="shared" si="55"/>
        <v>90000</v>
      </c>
      <c r="BL25" s="75">
        <f t="shared" si="55"/>
        <v>90000</v>
      </c>
      <c r="BM25" s="75">
        <f t="shared" si="55"/>
        <v>90000</v>
      </c>
      <c r="BN25" s="75">
        <f t="shared" si="55"/>
        <v>90000</v>
      </c>
      <c r="BO25" s="75">
        <f t="shared" si="55"/>
        <v>90000</v>
      </c>
      <c r="BP25" s="76">
        <f t="shared" ref="BP25:BP32" si="56">+SUM(BD25:BO25)</f>
        <v>1080000</v>
      </c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76">
        <f t="shared" ref="CC25:CC32" si="57">+SUM(BQ25:CB25)</f>
        <v>0</v>
      </c>
      <c r="CD25" s="43">
        <f>'[18]POA AR-L1273'!CD25</f>
        <v>0</v>
      </c>
      <c r="CE25" s="43">
        <f>'[18]POA AR-L1273'!CE25</f>
        <v>0</v>
      </c>
    </row>
    <row r="26" spans="1:84" s="135" customFormat="1" outlineLevel="1" x14ac:dyDescent="0.3">
      <c r="A26" s="204" t="str">
        <f>+'[17]Cuadro de Costos (Perfil)'!C55</f>
        <v>Otras acciones para el Fortalecimiento de la Gestión de los Recursos Hídricos</v>
      </c>
      <c r="B26" s="207"/>
      <c r="C26" s="84">
        <v>44197</v>
      </c>
      <c r="D26" s="84" t="s">
        <v>95</v>
      </c>
      <c r="E26" s="80">
        <v>360</v>
      </c>
      <c r="F26" s="81">
        <v>12</v>
      </c>
      <c r="G26" s="82">
        <f>+E26+C26</f>
        <v>44557</v>
      </c>
      <c r="H26" s="66">
        <f>+'[17]Cuadro de Costos (Perfil)'!F55</f>
        <v>980000</v>
      </c>
      <c r="I26" s="67">
        <f>+'[17]Cuadro de Costos (Perfil)'!D55</f>
        <v>980000</v>
      </c>
      <c r="J26" s="113">
        <f>+'[17]Cuadro de Costos (Perfil)'!E55</f>
        <v>0</v>
      </c>
      <c r="K26" s="133">
        <v>0</v>
      </c>
      <c r="L26" s="70">
        <f t="shared" si="13"/>
        <v>16660000</v>
      </c>
      <c r="M26" s="71">
        <f t="shared" si="50"/>
        <v>16660000</v>
      </c>
      <c r="N26" s="72">
        <f t="shared" si="50"/>
        <v>0</v>
      </c>
      <c r="O26" s="73">
        <f t="shared" si="51"/>
        <v>0</v>
      </c>
      <c r="P26" s="74">
        <f>+SUM(Q26:AB26)+SUM(AD26:AI26)</f>
        <v>0</v>
      </c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76">
        <f t="shared" si="54"/>
        <v>0</v>
      </c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76">
        <f t="shared" si="46"/>
        <v>0</v>
      </c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77">
        <f t="shared" si="39"/>
        <v>0</v>
      </c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76">
        <f t="shared" si="56"/>
        <v>0</v>
      </c>
      <c r="BQ26" s="75">
        <f>+$H$26/12</f>
        <v>81666.666666666672</v>
      </c>
      <c r="BR26" s="75">
        <f t="shared" ref="BR26:CB26" si="58">+$H$26/12</f>
        <v>81666.666666666672</v>
      </c>
      <c r="BS26" s="75">
        <f t="shared" si="58"/>
        <v>81666.666666666672</v>
      </c>
      <c r="BT26" s="75">
        <f t="shared" si="58"/>
        <v>81666.666666666672</v>
      </c>
      <c r="BU26" s="75">
        <f t="shared" si="58"/>
        <v>81666.666666666672</v>
      </c>
      <c r="BV26" s="75">
        <f t="shared" si="58"/>
        <v>81666.666666666672</v>
      </c>
      <c r="BW26" s="75">
        <f t="shared" si="58"/>
        <v>81666.666666666672</v>
      </c>
      <c r="BX26" s="75">
        <f t="shared" si="58"/>
        <v>81666.666666666672</v>
      </c>
      <c r="BY26" s="75">
        <f t="shared" si="58"/>
        <v>81666.666666666672</v>
      </c>
      <c r="BZ26" s="75">
        <f t="shared" si="58"/>
        <v>81666.666666666672</v>
      </c>
      <c r="CA26" s="75">
        <f t="shared" si="58"/>
        <v>81666.666666666672</v>
      </c>
      <c r="CB26" s="75">
        <f t="shared" si="58"/>
        <v>81666.666666666672</v>
      </c>
      <c r="CC26" s="76">
        <f t="shared" si="57"/>
        <v>979999.99999999988</v>
      </c>
      <c r="CD26" s="43">
        <f>'[18]POA AR-L1273'!CD26</f>
        <v>0</v>
      </c>
      <c r="CE26" s="43">
        <f>'[18]POA AR-L1273'!CE26</f>
        <v>0</v>
      </c>
    </row>
    <row r="27" spans="1:84" outlineLevel="1" x14ac:dyDescent="0.3">
      <c r="A27" s="97" t="str">
        <f>+'[17]Cuadro de Costos (Perfil)'!C56</f>
        <v xml:space="preserve">Estudios y Proyectos Ejecutivos </v>
      </c>
      <c r="B27" s="98"/>
      <c r="C27" s="99"/>
      <c r="D27" s="100"/>
      <c r="E27" s="100"/>
      <c r="F27" s="101"/>
      <c r="G27" s="102"/>
      <c r="H27" s="103">
        <f>+SUM(H28:H31)</f>
        <v>960000</v>
      </c>
      <c r="I27" s="104">
        <f>SUM(I28:I31)</f>
        <v>960000</v>
      </c>
      <c r="J27" s="105">
        <f>SUM(J28:J31)</f>
        <v>0</v>
      </c>
      <c r="K27" s="51">
        <v>0</v>
      </c>
      <c r="L27" s="106">
        <f t="shared" si="13"/>
        <v>16320000</v>
      </c>
      <c r="M27" s="107">
        <f t="shared" si="50"/>
        <v>16320000</v>
      </c>
      <c r="N27" s="108">
        <f t="shared" si="50"/>
        <v>0</v>
      </c>
      <c r="O27" s="109">
        <f t="shared" si="51"/>
        <v>0</v>
      </c>
      <c r="P27" s="110">
        <f t="shared" ref="P27" si="59">+SUM(Q27:AB27)+SUM(AD27:AI27)</f>
        <v>180000</v>
      </c>
      <c r="Q27" s="111">
        <f>+SUM(Q28:Q31)</f>
        <v>50000</v>
      </c>
      <c r="R27" s="111">
        <f>+SUM(R28:R31)</f>
        <v>0</v>
      </c>
      <c r="S27" s="111">
        <f>+SUM(S28:S31)</f>
        <v>0</v>
      </c>
      <c r="T27" s="111">
        <f>+SUM(T28:T31)</f>
        <v>0</v>
      </c>
      <c r="U27" s="111">
        <f>+SUM(U28:U31)</f>
        <v>0</v>
      </c>
      <c r="V27" s="111">
        <f t="shared" ref="V27:AB27" si="60">+SUM(V28:V31)</f>
        <v>0</v>
      </c>
      <c r="W27" s="111">
        <f t="shared" si="60"/>
        <v>0</v>
      </c>
      <c r="X27" s="111">
        <f t="shared" si="60"/>
        <v>0</v>
      </c>
      <c r="Y27" s="111">
        <f t="shared" si="60"/>
        <v>0</v>
      </c>
      <c r="Z27" s="111">
        <f t="shared" si="60"/>
        <v>0</v>
      </c>
      <c r="AA27" s="111">
        <f t="shared" si="60"/>
        <v>0</v>
      </c>
      <c r="AB27" s="111">
        <f t="shared" si="60"/>
        <v>0</v>
      </c>
      <c r="AC27" s="131">
        <f>+SUM(Q27:AB27)</f>
        <v>50000</v>
      </c>
      <c r="AD27" s="111">
        <f t="shared" ref="AD27:AO27" si="61">+SUM(AD28:AD31)</f>
        <v>21666.666666666668</v>
      </c>
      <c r="AE27" s="111">
        <f t="shared" si="61"/>
        <v>21666.666666666668</v>
      </c>
      <c r="AF27" s="111">
        <f t="shared" si="61"/>
        <v>21666.666666666668</v>
      </c>
      <c r="AG27" s="111">
        <f t="shared" si="61"/>
        <v>21666.666666666668</v>
      </c>
      <c r="AH27" s="111">
        <f t="shared" si="61"/>
        <v>21666.666666666668</v>
      </c>
      <c r="AI27" s="111">
        <f t="shared" si="61"/>
        <v>21666.666666666668</v>
      </c>
      <c r="AJ27" s="111">
        <f t="shared" si="61"/>
        <v>21666.666666666668</v>
      </c>
      <c r="AK27" s="111">
        <f t="shared" si="61"/>
        <v>40416.666666666672</v>
      </c>
      <c r="AL27" s="111">
        <f t="shared" si="61"/>
        <v>40416.666666666672</v>
      </c>
      <c r="AM27" s="111">
        <f t="shared" si="61"/>
        <v>40416.666666666672</v>
      </c>
      <c r="AN27" s="111">
        <f t="shared" si="61"/>
        <v>40416.666666666672</v>
      </c>
      <c r="AO27" s="111">
        <f t="shared" si="61"/>
        <v>73750</v>
      </c>
      <c r="AP27" s="131">
        <f t="shared" si="46"/>
        <v>387083.33333333343</v>
      </c>
      <c r="AQ27" s="111">
        <f t="shared" ref="AQ27:BB27" si="62">+SUM(AQ28:AQ31)</f>
        <v>52083.333333333336</v>
      </c>
      <c r="AR27" s="111">
        <f t="shared" si="62"/>
        <v>52083.333333333336</v>
      </c>
      <c r="AS27" s="111">
        <f t="shared" si="62"/>
        <v>52083.333333333336</v>
      </c>
      <c r="AT27" s="111">
        <f t="shared" si="62"/>
        <v>33333.333333333336</v>
      </c>
      <c r="AU27" s="111">
        <f t="shared" si="62"/>
        <v>33333.333333333336</v>
      </c>
      <c r="AV27" s="111">
        <f t="shared" si="62"/>
        <v>0</v>
      </c>
      <c r="AW27" s="111">
        <f t="shared" si="62"/>
        <v>0</v>
      </c>
      <c r="AX27" s="111">
        <f t="shared" si="62"/>
        <v>0</v>
      </c>
      <c r="AY27" s="111">
        <f t="shared" si="62"/>
        <v>0</v>
      </c>
      <c r="AZ27" s="111">
        <f t="shared" si="62"/>
        <v>0</v>
      </c>
      <c r="BA27" s="111">
        <f t="shared" si="62"/>
        <v>0</v>
      </c>
      <c r="BB27" s="111">
        <f t="shared" si="62"/>
        <v>0</v>
      </c>
      <c r="BC27" s="132">
        <f t="shared" si="39"/>
        <v>222916.66666666669</v>
      </c>
      <c r="BD27" s="111">
        <f t="shared" ref="BD27:BO27" si="63">+SUM(BD28:BD31)</f>
        <v>12500</v>
      </c>
      <c r="BE27" s="111">
        <f t="shared" si="63"/>
        <v>12500</v>
      </c>
      <c r="BF27" s="111">
        <f t="shared" si="63"/>
        <v>12500</v>
      </c>
      <c r="BG27" s="111">
        <f t="shared" si="63"/>
        <v>12500</v>
      </c>
      <c r="BH27" s="111">
        <f t="shared" si="63"/>
        <v>12500</v>
      </c>
      <c r="BI27" s="111">
        <f t="shared" si="63"/>
        <v>12500</v>
      </c>
      <c r="BJ27" s="111">
        <f t="shared" si="63"/>
        <v>12500</v>
      </c>
      <c r="BK27" s="111">
        <f t="shared" si="63"/>
        <v>12500</v>
      </c>
      <c r="BL27" s="111">
        <f t="shared" si="63"/>
        <v>12500</v>
      </c>
      <c r="BM27" s="111">
        <f t="shared" si="63"/>
        <v>12500</v>
      </c>
      <c r="BN27" s="111">
        <f t="shared" si="63"/>
        <v>12500</v>
      </c>
      <c r="BO27" s="111">
        <f t="shared" si="63"/>
        <v>12500</v>
      </c>
      <c r="BP27" s="131">
        <f t="shared" si="56"/>
        <v>150000</v>
      </c>
      <c r="BQ27" s="111">
        <f t="shared" ref="BQ27:CB27" si="64">+SUM(BQ28:BQ31)</f>
        <v>12500</v>
      </c>
      <c r="BR27" s="111">
        <f t="shared" si="64"/>
        <v>12500</v>
      </c>
      <c r="BS27" s="111">
        <f t="shared" si="64"/>
        <v>12500</v>
      </c>
      <c r="BT27" s="111">
        <f t="shared" si="64"/>
        <v>12500</v>
      </c>
      <c r="BU27" s="111">
        <f t="shared" si="64"/>
        <v>12500</v>
      </c>
      <c r="BV27" s="111">
        <f t="shared" si="64"/>
        <v>12500</v>
      </c>
      <c r="BW27" s="111">
        <f t="shared" si="64"/>
        <v>12500</v>
      </c>
      <c r="BX27" s="111">
        <f t="shared" si="64"/>
        <v>12500</v>
      </c>
      <c r="BY27" s="111">
        <f t="shared" si="64"/>
        <v>12500</v>
      </c>
      <c r="BZ27" s="111">
        <f t="shared" si="64"/>
        <v>12500</v>
      </c>
      <c r="CA27" s="111">
        <f t="shared" si="64"/>
        <v>12500</v>
      </c>
      <c r="CB27" s="111">
        <f t="shared" si="64"/>
        <v>12500</v>
      </c>
      <c r="CC27" s="131">
        <f>+SUM(BQ27:CB27)</f>
        <v>150000</v>
      </c>
      <c r="CD27" s="43">
        <f>'[18]POA AR-L1273'!CD27</f>
        <v>0</v>
      </c>
      <c r="CE27" s="43">
        <f>'[18]POA AR-L1273'!CE27</f>
        <v>0</v>
      </c>
    </row>
    <row r="28" spans="1:84" s="192" customFormat="1" outlineLevel="1" x14ac:dyDescent="0.3">
      <c r="A28" s="204" t="str">
        <f>+'[17]Cuadro de Costos (Perfil)'!C57</f>
        <v>Elaboración Proyecto Ejecutivo "Presas Areco"</v>
      </c>
      <c r="B28" s="136">
        <v>43466</v>
      </c>
      <c r="C28" s="136">
        <v>43809</v>
      </c>
      <c r="D28" s="115" t="s">
        <v>90</v>
      </c>
      <c r="E28" s="80">
        <f>+F28*30</f>
        <v>360</v>
      </c>
      <c r="F28" s="81">
        <v>12</v>
      </c>
      <c r="G28" s="82">
        <f>+C28+E28</f>
        <v>44169</v>
      </c>
      <c r="H28" s="66">
        <f>+'[17]Cuadro de Costos (Perfil)'!F57</f>
        <v>260000</v>
      </c>
      <c r="I28" s="67">
        <f>+'[17]Cuadro de Costos (Perfil)'!D57</f>
        <v>260000</v>
      </c>
      <c r="J28" s="68">
        <f>+'[17]Cuadro de Costos (Perfil)'!E57</f>
        <v>0</v>
      </c>
      <c r="K28" s="133">
        <v>0</v>
      </c>
      <c r="L28" s="70">
        <f t="shared" si="13"/>
        <v>4420000</v>
      </c>
      <c r="M28" s="71">
        <f t="shared" si="50"/>
        <v>4420000</v>
      </c>
      <c r="N28" s="72">
        <f t="shared" si="50"/>
        <v>0</v>
      </c>
      <c r="O28" s="73" t="e">
        <f>+H28-SUM(AD28:AO28)-SUM(#REF!)-SUM(AQ28:BB28)-SUM(BD28:BO28)-SUM(BQ28:CB28)</f>
        <v>#REF!</v>
      </c>
      <c r="P28" s="74" t="e">
        <f>+SUM(AD28:AO28)+SUM(#REF!)</f>
        <v>#REF!</v>
      </c>
      <c r="AC28" s="76">
        <f t="shared" ref="AC28:AC29" si="65">+SUM(Q28:AB28)</f>
        <v>0</v>
      </c>
      <c r="AD28" s="75">
        <f>+$H$28/12</f>
        <v>21666.666666666668</v>
      </c>
      <c r="AE28" s="75">
        <f>+$H$28/12</f>
        <v>21666.666666666668</v>
      </c>
      <c r="AF28" s="75">
        <f t="shared" ref="AF28:AO28" si="66">+$H$28/12</f>
        <v>21666.666666666668</v>
      </c>
      <c r="AG28" s="75">
        <f t="shared" si="66"/>
        <v>21666.666666666668</v>
      </c>
      <c r="AH28" s="75">
        <f t="shared" si="66"/>
        <v>21666.666666666668</v>
      </c>
      <c r="AI28" s="75">
        <f t="shared" si="66"/>
        <v>21666.666666666668</v>
      </c>
      <c r="AJ28" s="75">
        <f t="shared" si="66"/>
        <v>21666.666666666668</v>
      </c>
      <c r="AK28" s="75">
        <f t="shared" si="66"/>
        <v>21666.666666666668</v>
      </c>
      <c r="AL28" s="75">
        <f t="shared" si="66"/>
        <v>21666.666666666668</v>
      </c>
      <c r="AM28" s="75">
        <f t="shared" si="66"/>
        <v>21666.666666666668</v>
      </c>
      <c r="AN28" s="75">
        <f t="shared" si="66"/>
        <v>21666.666666666668</v>
      </c>
      <c r="AO28" s="75">
        <f t="shared" si="66"/>
        <v>21666.666666666668</v>
      </c>
      <c r="AP28" s="76">
        <f t="shared" si="46"/>
        <v>259999.99999999997</v>
      </c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7">
        <f t="shared" si="39"/>
        <v>0</v>
      </c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6">
        <f t="shared" si="56"/>
        <v>0</v>
      </c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6">
        <f t="shared" si="57"/>
        <v>0</v>
      </c>
      <c r="CD28" s="43">
        <f>'[18]POA AR-L1273'!CD28</f>
        <v>0</v>
      </c>
      <c r="CE28" s="43">
        <f>'[18]POA AR-L1273'!CE28</f>
        <v>0</v>
      </c>
    </row>
    <row r="29" spans="1:84" s="192" customFormat="1" outlineLevel="1" x14ac:dyDescent="0.3">
      <c r="A29" s="204" t="str">
        <f>+'[17]Cuadro de Costos (Perfil)'!C58</f>
        <v xml:space="preserve">Elaboración Proyecto Ejecutivo “Canal Mercante – Jauretche”. </v>
      </c>
      <c r="B29" s="136">
        <v>43373</v>
      </c>
      <c r="C29" s="136">
        <v>43678</v>
      </c>
      <c r="D29" s="115" t="s">
        <v>90</v>
      </c>
      <c r="E29" s="80">
        <f>+F29*30</f>
        <v>240</v>
      </c>
      <c r="F29" s="81">
        <v>8</v>
      </c>
      <c r="G29" s="82">
        <f>+C29+E29</f>
        <v>43918</v>
      </c>
      <c r="H29" s="66">
        <f>+'[17]Cuadro de Costos (Perfil)'!F58</f>
        <v>200000</v>
      </c>
      <c r="I29" s="67">
        <f>+'[17]Cuadro de Costos (Perfil)'!D58</f>
        <v>200000</v>
      </c>
      <c r="J29" s="113">
        <f>+'[17]Cuadro de Costos (Perfil)'!E58</f>
        <v>0</v>
      </c>
      <c r="K29" s="133">
        <v>0</v>
      </c>
      <c r="L29" s="70">
        <f t="shared" si="13"/>
        <v>3400000</v>
      </c>
      <c r="M29" s="71">
        <f t="shared" si="50"/>
        <v>3400000</v>
      </c>
      <c r="N29" s="72">
        <f t="shared" si="50"/>
        <v>0</v>
      </c>
      <c r="O29" s="73">
        <f t="shared" si="51"/>
        <v>0</v>
      </c>
      <c r="P29" s="74">
        <f t="shared" ref="P29" si="67">+SUM(Q29:AB29)+SUM(AD29:AI29)</f>
        <v>50000</v>
      </c>
      <c r="Q29" s="137">
        <v>50000</v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>
        <f t="shared" si="65"/>
        <v>50000</v>
      </c>
      <c r="AD29" s="75"/>
      <c r="AE29" s="75"/>
      <c r="AF29" s="75"/>
      <c r="AG29" s="75"/>
      <c r="AH29" s="75"/>
      <c r="AI29" s="75"/>
      <c r="AJ29" s="75"/>
      <c r="AK29" s="75">
        <f>150000/8</f>
        <v>18750</v>
      </c>
      <c r="AL29" s="75">
        <f>150000/8</f>
        <v>18750</v>
      </c>
      <c r="AM29" s="75">
        <f>150000/8</f>
        <v>18750</v>
      </c>
      <c r="AN29" s="75">
        <f>150000/8</f>
        <v>18750</v>
      </c>
      <c r="AO29" s="75">
        <f>150000/8</f>
        <v>18750</v>
      </c>
      <c r="AP29" s="76">
        <f t="shared" si="46"/>
        <v>93750</v>
      </c>
      <c r="AQ29" s="75">
        <f>150000/8</f>
        <v>18750</v>
      </c>
      <c r="AR29" s="75">
        <f>150000/8</f>
        <v>18750</v>
      </c>
      <c r="AS29" s="75">
        <f>150000/8</f>
        <v>18750</v>
      </c>
      <c r="AT29" s="75"/>
      <c r="AU29" s="75"/>
      <c r="AV29" s="75"/>
      <c r="AW29" s="75"/>
      <c r="AX29" s="75"/>
      <c r="AY29" s="75"/>
      <c r="AZ29" s="75"/>
      <c r="BA29" s="75"/>
      <c r="BB29" s="75"/>
      <c r="BC29" s="77">
        <f t="shared" si="39"/>
        <v>56250</v>
      </c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6">
        <f t="shared" si="56"/>
        <v>0</v>
      </c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6">
        <f t="shared" si="57"/>
        <v>0</v>
      </c>
      <c r="CD29" s="43">
        <f>'[18]POA AR-L1273'!CD29</f>
        <v>0</v>
      </c>
      <c r="CE29" s="43">
        <f>'[18]POA AR-L1273'!CE29</f>
        <v>0</v>
      </c>
    </row>
    <row r="30" spans="1:84" s="192" customFormat="1" outlineLevel="1" x14ac:dyDescent="0.3">
      <c r="A30" s="204" t="str">
        <f>+'[17]Cuadro de Costos (Perfil)'!C59</f>
        <v>Estudios para el manejo de Residuos Sólidos en San Antonio de Areco</v>
      </c>
      <c r="B30" s="136">
        <v>43466</v>
      </c>
      <c r="C30" s="136">
        <v>43809</v>
      </c>
      <c r="D30" s="115" t="s">
        <v>90</v>
      </c>
      <c r="E30" s="80">
        <f>+F30*30</f>
        <v>240</v>
      </c>
      <c r="F30" s="81">
        <v>8</v>
      </c>
      <c r="G30" s="82">
        <f>+C30+E30</f>
        <v>44049</v>
      </c>
      <c r="H30" s="66">
        <f>+'[17]Cuadro de Costos (Perfil)'!F59</f>
        <v>200000</v>
      </c>
      <c r="I30" s="67">
        <f>+'[17]Cuadro de Costos (Perfil)'!D59</f>
        <v>200000</v>
      </c>
      <c r="J30" s="113">
        <f>+'[17]Cuadro de Costos (Perfil)'!E59</f>
        <v>0</v>
      </c>
      <c r="K30" s="133">
        <v>0</v>
      </c>
      <c r="L30" s="70">
        <f t="shared" si="13"/>
        <v>3400000</v>
      </c>
      <c r="M30" s="71">
        <f t="shared" si="50"/>
        <v>3400000</v>
      </c>
      <c r="N30" s="72">
        <f t="shared" si="50"/>
        <v>0</v>
      </c>
      <c r="O30" s="73">
        <f t="shared" ref="O30" si="68">+H30-SUM(Q30:AB30)-SUM(AD30:AO30)-SUM(AQ30:BB30)-SUM(BD30:BO30)-SUM(BQ30:CB30)</f>
        <v>-2.9103830456733704E-11</v>
      </c>
      <c r="P30" s="74">
        <f>+SUM(Q30:AB30)+SUM(AD30:AR30)</f>
        <v>133333.33333333334</v>
      </c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6">
        <f t="shared" ref="AC30:AC31" si="69">+SUM(Q30:AB30)</f>
        <v>0</v>
      </c>
      <c r="AD30" s="75"/>
      <c r="AE30" s="75"/>
      <c r="AF30" s="75"/>
      <c r="AG30" s="75"/>
      <c r="AH30" s="75"/>
      <c r="AK30" s="75"/>
      <c r="AL30" s="75"/>
      <c r="AM30" s="75"/>
      <c r="AN30" s="75"/>
      <c r="AO30" s="75">
        <f>+$H$30/6</f>
        <v>33333.333333333336</v>
      </c>
      <c r="AP30" s="76">
        <f t="shared" si="46"/>
        <v>33333.333333333336</v>
      </c>
      <c r="AQ30" s="75">
        <f>+$H$30/6</f>
        <v>33333.333333333336</v>
      </c>
      <c r="AR30" s="75">
        <f>+$H$30/6</f>
        <v>33333.333333333336</v>
      </c>
      <c r="AS30" s="75">
        <f>+$H$30/6</f>
        <v>33333.333333333336</v>
      </c>
      <c r="AT30" s="75">
        <f>+$H$30/6</f>
        <v>33333.333333333336</v>
      </c>
      <c r="AU30" s="75">
        <f>+$H$30/6</f>
        <v>33333.333333333336</v>
      </c>
      <c r="AV30" s="75"/>
      <c r="AW30" s="75"/>
      <c r="AX30" s="75"/>
      <c r="AY30" s="75"/>
      <c r="AZ30" s="75"/>
      <c r="BA30" s="75"/>
      <c r="BB30" s="75"/>
      <c r="BC30" s="77">
        <f t="shared" si="39"/>
        <v>166666.66666666669</v>
      </c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6">
        <f t="shared" si="56"/>
        <v>0</v>
      </c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6">
        <f t="shared" si="57"/>
        <v>0</v>
      </c>
      <c r="CD30" s="43">
        <f>'[18]POA AR-L1273'!CD30</f>
        <v>0</v>
      </c>
      <c r="CE30" s="43">
        <f>'[18]POA AR-L1273'!CE30</f>
        <v>0</v>
      </c>
    </row>
    <row r="31" spans="1:84" s="192" customFormat="1" ht="15" outlineLevel="1" thickBot="1" x14ac:dyDescent="0.35">
      <c r="A31" s="204" t="str">
        <f>+'[17]Cuadro de Costos (Perfil)'!C60</f>
        <v>Otros planes, diagnosticos, estudios y proyectos ejecutivos en la Provincia de Bs. As.</v>
      </c>
      <c r="B31" s="138"/>
      <c r="C31" s="139">
        <v>44197</v>
      </c>
      <c r="D31" s="115" t="s">
        <v>95</v>
      </c>
      <c r="E31" s="80">
        <f>+F31*30</f>
        <v>360</v>
      </c>
      <c r="F31" s="81">
        <v>12</v>
      </c>
      <c r="G31" s="82">
        <f>+C31+E31</f>
        <v>44557</v>
      </c>
      <c r="H31" s="66">
        <f>+'[17]Cuadro de Costos (Perfil)'!F60</f>
        <v>300000</v>
      </c>
      <c r="I31" s="67">
        <f>+'[17]Cuadro de Costos (Perfil)'!D60</f>
        <v>300000</v>
      </c>
      <c r="J31" s="113">
        <f>+'[17]Cuadro de Costos (Perfil)'!E60</f>
        <v>0</v>
      </c>
      <c r="K31" s="133">
        <v>0</v>
      </c>
      <c r="L31" s="70">
        <f t="shared" si="13"/>
        <v>5100000</v>
      </c>
      <c r="M31" s="71">
        <f t="shared" si="50"/>
        <v>5100000</v>
      </c>
      <c r="N31" s="72">
        <f t="shared" si="50"/>
        <v>0</v>
      </c>
      <c r="O31" s="73">
        <f t="shared" ref="O31" si="70">+H31-SUM(Q31:AB31)-SUM(AD31:AO31)-SUM(AQ31:BB31)-SUM(BD31:BO31)-SUM(BQ31:CB31)</f>
        <v>0</v>
      </c>
      <c r="P31" s="74">
        <f t="shared" ref="P31" si="71">+SUM(Q31:AB31)+SUM(AD31:AI31)</f>
        <v>0</v>
      </c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6">
        <f t="shared" si="69"/>
        <v>0</v>
      </c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6">
        <f t="shared" si="46"/>
        <v>0</v>
      </c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7">
        <f t="shared" si="39"/>
        <v>0</v>
      </c>
      <c r="BD31" s="75">
        <f>+$H$31/24</f>
        <v>12500</v>
      </c>
      <c r="BE31" s="75">
        <f t="shared" ref="BE31:BO31" si="72">+$H$31/24</f>
        <v>12500</v>
      </c>
      <c r="BF31" s="75">
        <f t="shared" si="72"/>
        <v>12500</v>
      </c>
      <c r="BG31" s="75">
        <f t="shared" si="72"/>
        <v>12500</v>
      </c>
      <c r="BH31" s="75">
        <f t="shared" si="72"/>
        <v>12500</v>
      </c>
      <c r="BI31" s="75">
        <f t="shared" si="72"/>
        <v>12500</v>
      </c>
      <c r="BJ31" s="75">
        <f t="shared" si="72"/>
        <v>12500</v>
      </c>
      <c r="BK31" s="75">
        <f t="shared" si="72"/>
        <v>12500</v>
      </c>
      <c r="BL31" s="75">
        <f t="shared" si="72"/>
        <v>12500</v>
      </c>
      <c r="BM31" s="75">
        <f t="shared" si="72"/>
        <v>12500</v>
      </c>
      <c r="BN31" s="75">
        <f t="shared" si="72"/>
        <v>12500</v>
      </c>
      <c r="BO31" s="75">
        <f t="shared" si="72"/>
        <v>12500</v>
      </c>
      <c r="BP31" s="76">
        <f t="shared" si="56"/>
        <v>150000</v>
      </c>
      <c r="BQ31" s="75">
        <f>+$H$31/24</f>
        <v>12500</v>
      </c>
      <c r="BR31" s="75">
        <f t="shared" ref="BR31:CB31" si="73">+$H$31/24</f>
        <v>12500</v>
      </c>
      <c r="BS31" s="75">
        <f t="shared" si="73"/>
        <v>12500</v>
      </c>
      <c r="BT31" s="75">
        <f t="shared" si="73"/>
        <v>12500</v>
      </c>
      <c r="BU31" s="75">
        <f t="shared" si="73"/>
        <v>12500</v>
      </c>
      <c r="BV31" s="75">
        <f t="shared" si="73"/>
        <v>12500</v>
      </c>
      <c r="BW31" s="75">
        <f t="shared" si="73"/>
        <v>12500</v>
      </c>
      <c r="BX31" s="75">
        <f t="shared" si="73"/>
        <v>12500</v>
      </c>
      <c r="BY31" s="75">
        <f t="shared" si="73"/>
        <v>12500</v>
      </c>
      <c r="BZ31" s="75">
        <f t="shared" si="73"/>
        <v>12500</v>
      </c>
      <c r="CA31" s="75">
        <f t="shared" si="73"/>
        <v>12500</v>
      </c>
      <c r="CB31" s="75">
        <f t="shared" si="73"/>
        <v>12500</v>
      </c>
      <c r="CC31" s="76">
        <f t="shared" si="57"/>
        <v>150000</v>
      </c>
      <c r="CD31" s="43">
        <f>'[18]POA AR-L1273'!CD31</f>
        <v>0</v>
      </c>
      <c r="CE31" s="43">
        <f>'[18]POA AR-L1273'!CE31</f>
        <v>0</v>
      </c>
    </row>
    <row r="32" spans="1:84" ht="15" thickBot="1" x14ac:dyDescent="0.35">
      <c r="A32" s="25" t="s">
        <v>96</v>
      </c>
      <c r="B32" s="26"/>
      <c r="C32" s="118"/>
      <c r="D32" s="119"/>
      <c r="E32" s="119"/>
      <c r="F32" s="120"/>
      <c r="G32" s="29"/>
      <c r="H32" s="121">
        <f>+SUM(H33:H36)</f>
        <v>1000000</v>
      </c>
      <c r="I32" s="122">
        <f>+SUM(I33:I36)</f>
        <v>1000000</v>
      </c>
      <c r="J32" s="123">
        <f>+SUM(J33:J36)</f>
        <v>0</v>
      </c>
      <c r="K32" s="140">
        <f t="shared" si="0"/>
        <v>0</v>
      </c>
      <c r="L32" s="125">
        <f>+SUM(L33:L36)</f>
        <v>17000000</v>
      </c>
      <c r="M32" s="141">
        <f>+SUM(M33:M36)</f>
        <v>17000000</v>
      </c>
      <c r="N32" s="142">
        <f>+SUM(N33:N36)</f>
        <v>0</v>
      </c>
      <c r="O32" s="128"/>
      <c r="P32" s="129">
        <f>+SUM(P33:P36)</f>
        <v>120000</v>
      </c>
      <c r="Q32" s="143">
        <f t="shared" ref="Q32:AA32" si="74">+SUM(Q33:Q36)</f>
        <v>0</v>
      </c>
      <c r="R32" s="143">
        <f t="shared" si="74"/>
        <v>0</v>
      </c>
      <c r="S32" s="143">
        <f t="shared" si="74"/>
        <v>0</v>
      </c>
      <c r="T32" s="143">
        <f t="shared" si="74"/>
        <v>0</v>
      </c>
      <c r="U32" s="143">
        <f t="shared" si="74"/>
        <v>0</v>
      </c>
      <c r="V32" s="143">
        <f t="shared" si="74"/>
        <v>0</v>
      </c>
      <c r="W32" s="143">
        <f t="shared" si="74"/>
        <v>33333.333333333336</v>
      </c>
      <c r="X32" s="143">
        <f t="shared" si="74"/>
        <v>33333.333333333336</v>
      </c>
      <c r="Y32" s="143">
        <f t="shared" si="74"/>
        <v>33333.333333333336</v>
      </c>
      <c r="Z32" s="143">
        <f t="shared" si="74"/>
        <v>33333.333333333336</v>
      </c>
      <c r="AA32" s="143">
        <f t="shared" si="74"/>
        <v>33333.333333333336</v>
      </c>
      <c r="AB32" s="143">
        <f>+SUM(AB33:AB36)</f>
        <v>33333.333333333336</v>
      </c>
      <c r="AC32" s="41">
        <f t="shared" ref="AC32" si="75">+SUM(Q32:AB32)</f>
        <v>200000.00000000003</v>
      </c>
      <c r="AD32" s="143">
        <f t="shared" ref="AD32:AN32" si="76">+SUM(AD33:AD36)</f>
        <v>16666.666666666668</v>
      </c>
      <c r="AE32" s="143">
        <f t="shared" si="76"/>
        <v>16666.666666666668</v>
      </c>
      <c r="AF32" s="143">
        <f t="shared" si="76"/>
        <v>16666.666666666668</v>
      </c>
      <c r="AG32" s="143">
        <f t="shared" si="76"/>
        <v>16666.666666666668</v>
      </c>
      <c r="AH32" s="143">
        <f t="shared" si="76"/>
        <v>16666.666666666668</v>
      </c>
      <c r="AI32" s="143">
        <f t="shared" si="76"/>
        <v>16666.666666666668</v>
      </c>
      <c r="AJ32" s="143">
        <f t="shared" si="76"/>
        <v>16666.666666666668</v>
      </c>
      <c r="AK32" s="143">
        <f t="shared" si="76"/>
        <v>16666.666666666668</v>
      </c>
      <c r="AL32" s="143">
        <f t="shared" si="76"/>
        <v>16666.666666666668</v>
      </c>
      <c r="AM32" s="143">
        <f t="shared" si="76"/>
        <v>16666.666666666668</v>
      </c>
      <c r="AN32" s="143">
        <f t="shared" si="76"/>
        <v>16666.666666666668</v>
      </c>
      <c r="AO32" s="143">
        <f>+SUM(AO33:AO36)</f>
        <v>16666.666666666668</v>
      </c>
      <c r="AP32" s="41">
        <f t="shared" si="46"/>
        <v>199999.99999999997</v>
      </c>
      <c r="AQ32" s="143">
        <f t="shared" ref="AQ32:BA32" si="77">+SUM(AQ33:AQ36)</f>
        <v>16666.666666666668</v>
      </c>
      <c r="AR32" s="143">
        <f t="shared" si="77"/>
        <v>16666.666666666668</v>
      </c>
      <c r="AS32" s="143">
        <f t="shared" si="77"/>
        <v>16666.666666666668</v>
      </c>
      <c r="AT32" s="143">
        <f t="shared" si="77"/>
        <v>16666.666666666668</v>
      </c>
      <c r="AU32" s="143">
        <f t="shared" si="77"/>
        <v>16666.666666666668</v>
      </c>
      <c r="AV32" s="143">
        <f t="shared" si="77"/>
        <v>16666.666666666668</v>
      </c>
      <c r="AW32" s="143">
        <f t="shared" si="77"/>
        <v>16666.666666666668</v>
      </c>
      <c r="AX32" s="143">
        <f t="shared" si="77"/>
        <v>16666.666666666668</v>
      </c>
      <c r="AY32" s="143">
        <f t="shared" si="77"/>
        <v>16666.666666666668</v>
      </c>
      <c r="AZ32" s="143">
        <f t="shared" si="77"/>
        <v>16666.666666666668</v>
      </c>
      <c r="BA32" s="143">
        <f t="shared" si="77"/>
        <v>16666.666666666668</v>
      </c>
      <c r="BB32" s="143">
        <f>+SUM(BB33:BB36)</f>
        <v>16666.666666666668</v>
      </c>
      <c r="BC32" s="40">
        <f t="shared" si="39"/>
        <v>199999.99999999997</v>
      </c>
      <c r="BD32" s="143">
        <f t="shared" ref="BD32:BN32" si="78">+SUM(BD33:BD36)</f>
        <v>16666.666666666668</v>
      </c>
      <c r="BE32" s="143">
        <f t="shared" si="78"/>
        <v>16666.666666666668</v>
      </c>
      <c r="BF32" s="143">
        <f t="shared" si="78"/>
        <v>16666.666666666668</v>
      </c>
      <c r="BG32" s="143">
        <f t="shared" si="78"/>
        <v>16666.666666666668</v>
      </c>
      <c r="BH32" s="143">
        <f t="shared" si="78"/>
        <v>16666.666666666668</v>
      </c>
      <c r="BI32" s="143">
        <f t="shared" si="78"/>
        <v>16666.666666666668</v>
      </c>
      <c r="BJ32" s="143">
        <f t="shared" si="78"/>
        <v>16666.666666666668</v>
      </c>
      <c r="BK32" s="143">
        <f t="shared" si="78"/>
        <v>16666.666666666668</v>
      </c>
      <c r="BL32" s="143">
        <f t="shared" si="78"/>
        <v>16666.666666666668</v>
      </c>
      <c r="BM32" s="143">
        <f t="shared" si="78"/>
        <v>16666.666666666668</v>
      </c>
      <c r="BN32" s="143">
        <f t="shared" si="78"/>
        <v>16666.666666666668</v>
      </c>
      <c r="BO32" s="143">
        <f>+SUM(BO33:BO36)</f>
        <v>16666.666666666668</v>
      </c>
      <c r="BP32" s="41">
        <f t="shared" si="56"/>
        <v>199999.99999999997</v>
      </c>
      <c r="BQ32" s="143">
        <f t="shared" ref="BQ32:CA32" si="79">+SUM(BQ33:BQ36)</f>
        <v>16666.666666666668</v>
      </c>
      <c r="BR32" s="143">
        <f t="shared" si="79"/>
        <v>16666.666666666668</v>
      </c>
      <c r="BS32" s="143">
        <f t="shared" si="79"/>
        <v>16666.666666666668</v>
      </c>
      <c r="BT32" s="143">
        <f t="shared" si="79"/>
        <v>16666.666666666668</v>
      </c>
      <c r="BU32" s="143">
        <f t="shared" si="79"/>
        <v>16666.666666666668</v>
      </c>
      <c r="BV32" s="143">
        <f t="shared" si="79"/>
        <v>16666.666666666668</v>
      </c>
      <c r="BW32" s="143">
        <f t="shared" si="79"/>
        <v>16666.666666666668</v>
      </c>
      <c r="BX32" s="143">
        <f t="shared" si="79"/>
        <v>16666.666666666668</v>
      </c>
      <c r="BY32" s="143">
        <f t="shared" si="79"/>
        <v>16666.666666666668</v>
      </c>
      <c r="BZ32" s="143">
        <f t="shared" si="79"/>
        <v>16666.666666666668</v>
      </c>
      <c r="CA32" s="143">
        <f t="shared" si="79"/>
        <v>16666.666666666668</v>
      </c>
      <c r="CB32" s="143">
        <f>+SUM(CB33:CB36)</f>
        <v>16666.666666666668</v>
      </c>
      <c r="CC32" s="41">
        <f t="shared" si="57"/>
        <v>199999.99999999997</v>
      </c>
      <c r="CD32" s="43">
        <f>'[18]POA AR-L1273'!CD32</f>
        <v>0</v>
      </c>
      <c r="CE32" s="43">
        <f>'[18]POA AR-L1273'!CE32</f>
        <v>0</v>
      </c>
    </row>
    <row r="33" spans="1:83" ht="28.8" outlineLevel="1" x14ac:dyDescent="0.3">
      <c r="A33" s="212" t="str">
        <f>+'[17]Cuadro de Costos (Perfil)'!C63</f>
        <v>Administración</v>
      </c>
      <c r="B33" s="213"/>
      <c r="C33" s="84">
        <v>43101</v>
      </c>
      <c r="D33" s="115"/>
      <c r="E33" s="80">
        <f>5*365</f>
        <v>1825</v>
      </c>
      <c r="F33" s="81">
        <v>60</v>
      </c>
      <c r="G33" s="144" t="s">
        <v>97</v>
      </c>
      <c r="H33" s="145">
        <f>+'[17]Cuadro de Costos (Perfil)'!F63</f>
        <v>100000</v>
      </c>
      <c r="I33" s="146">
        <f>+'[17]Cuadro de Costos (Perfil)'!D63</f>
        <v>100000</v>
      </c>
      <c r="J33" s="113">
        <f>+'[17]Cuadro de Costos (Perfil)'!E63</f>
        <v>0</v>
      </c>
      <c r="K33" s="133"/>
      <c r="L33" s="70">
        <f t="shared" si="13"/>
        <v>1700000</v>
      </c>
      <c r="M33" s="71">
        <f t="shared" ref="M33:N36" si="80">+I33*$H$39</f>
        <v>1700000</v>
      </c>
      <c r="N33" s="72">
        <f t="shared" si="80"/>
        <v>0</v>
      </c>
      <c r="O33" s="73">
        <f>+H33-SUM(Q33:AB33)-SUM(AQ33:BB33)-SUM(BD33:BO33)-SUM(AD33:AO33)-SUM(BQ33:CB33)</f>
        <v>0</v>
      </c>
      <c r="P33" s="74">
        <f t="shared" ref="P33:P36" si="81">+SUM(Q33:AB33)+SUM(AD33:AI33)</f>
        <v>30000</v>
      </c>
      <c r="Q33" s="147"/>
      <c r="R33" s="148"/>
      <c r="S33" s="148"/>
      <c r="T33" s="148"/>
      <c r="U33" s="148"/>
      <c r="V33" s="148"/>
      <c r="W33" s="148">
        <f>+$H$33/60*2</f>
        <v>3333.3333333333335</v>
      </c>
      <c r="X33" s="148">
        <f t="shared" ref="X33:AB33" si="82">+$H$33/60*2</f>
        <v>3333.3333333333335</v>
      </c>
      <c r="Y33" s="148">
        <f t="shared" si="82"/>
        <v>3333.3333333333335</v>
      </c>
      <c r="Z33" s="148">
        <f t="shared" si="82"/>
        <v>3333.3333333333335</v>
      </c>
      <c r="AA33" s="148">
        <f t="shared" si="82"/>
        <v>3333.3333333333335</v>
      </c>
      <c r="AB33" s="148">
        <f t="shared" si="82"/>
        <v>3333.3333333333335</v>
      </c>
      <c r="AC33" s="76">
        <f>+SUM(Q33:AB33)</f>
        <v>20000</v>
      </c>
      <c r="AD33" s="75">
        <f t="shared" ref="AD33:AO33" si="83">+$H$33/60</f>
        <v>1666.6666666666667</v>
      </c>
      <c r="AE33" s="75">
        <f t="shared" si="83"/>
        <v>1666.6666666666667</v>
      </c>
      <c r="AF33" s="75">
        <f t="shared" si="83"/>
        <v>1666.6666666666667</v>
      </c>
      <c r="AG33" s="75">
        <f t="shared" si="83"/>
        <v>1666.6666666666667</v>
      </c>
      <c r="AH33" s="75">
        <f t="shared" si="83"/>
        <v>1666.6666666666667</v>
      </c>
      <c r="AI33" s="75">
        <f t="shared" si="83"/>
        <v>1666.6666666666667</v>
      </c>
      <c r="AJ33" s="75">
        <f t="shared" si="83"/>
        <v>1666.6666666666667</v>
      </c>
      <c r="AK33" s="75">
        <f t="shared" si="83"/>
        <v>1666.6666666666667</v>
      </c>
      <c r="AL33" s="75">
        <f t="shared" si="83"/>
        <v>1666.6666666666667</v>
      </c>
      <c r="AM33" s="75">
        <f t="shared" si="83"/>
        <v>1666.6666666666667</v>
      </c>
      <c r="AN33" s="75">
        <f t="shared" si="83"/>
        <v>1666.6666666666667</v>
      </c>
      <c r="AO33" s="75">
        <f t="shared" si="83"/>
        <v>1666.6666666666667</v>
      </c>
      <c r="AP33" s="76">
        <f>+SUM(AD33:AO33)</f>
        <v>20000</v>
      </c>
      <c r="AQ33" s="75">
        <f t="shared" ref="AQ33:BB33" si="84">+$H$33/60</f>
        <v>1666.6666666666667</v>
      </c>
      <c r="AR33" s="75">
        <f t="shared" si="84"/>
        <v>1666.6666666666667</v>
      </c>
      <c r="AS33" s="75">
        <f t="shared" si="84"/>
        <v>1666.6666666666667</v>
      </c>
      <c r="AT33" s="75">
        <f t="shared" si="84"/>
        <v>1666.6666666666667</v>
      </c>
      <c r="AU33" s="75">
        <f t="shared" si="84"/>
        <v>1666.6666666666667</v>
      </c>
      <c r="AV33" s="75">
        <f t="shared" si="84"/>
        <v>1666.6666666666667</v>
      </c>
      <c r="AW33" s="75">
        <f t="shared" si="84"/>
        <v>1666.6666666666667</v>
      </c>
      <c r="AX33" s="75">
        <f t="shared" si="84"/>
        <v>1666.6666666666667</v>
      </c>
      <c r="AY33" s="75">
        <f t="shared" si="84"/>
        <v>1666.6666666666667</v>
      </c>
      <c r="AZ33" s="75">
        <f t="shared" si="84"/>
        <v>1666.6666666666667</v>
      </c>
      <c r="BA33" s="75">
        <f t="shared" si="84"/>
        <v>1666.6666666666667</v>
      </c>
      <c r="BB33" s="75">
        <f t="shared" si="84"/>
        <v>1666.6666666666667</v>
      </c>
      <c r="BC33" s="77">
        <f t="shared" si="39"/>
        <v>20000</v>
      </c>
      <c r="BD33" s="75">
        <f t="shared" ref="BD33:BO33" si="85">+$H$33/60</f>
        <v>1666.6666666666667</v>
      </c>
      <c r="BE33" s="75">
        <f t="shared" si="85"/>
        <v>1666.6666666666667</v>
      </c>
      <c r="BF33" s="75">
        <f t="shared" si="85"/>
        <v>1666.6666666666667</v>
      </c>
      <c r="BG33" s="75">
        <f t="shared" si="85"/>
        <v>1666.6666666666667</v>
      </c>
      <c r="BH33" s="75">
        <f t="shared" si="85"/>
        <v>1666.6666666666667</v>
      </c>
      <c r="BI33" s="75">
        <f t="shared" si="85"/>
        <v>1666.6666666666667</v>
      </c>
      <c r="BJ33" s="75">
        <f t="shared" si="85"/>
        <v>1666.6666666666667</v>
      </c>
      <c r="BK33" s="75">
        <f t="shared" si="85"/>
        <v>1666.6666666666667</v>
      </c>
      <c r="BL33" s="75">
        <f t="shared" si="85"/>
        <v>1666.6666666666667</v>
      </c>
      <c r="BM33" s="75">
        <f t="shared" si="85"/>
        <v>1666.6666666666667</v>
      </c>
      <c r="BN33" s="75">
        <f t="shared" si="85"/>
        <v>1666.6666666666667</v>
      </c>
      <c r="BO33" s="75">
        <f t="shared" si="85"/>
        <v>1666.6666666666667</v>
      </c>
      <c r="BP33" s="76">
        <f>+SUM(BD33:BO33)</f>
        <v>20000</v>
      </c>
      <c r="BQ33" s="75">
        <f t="shared" ref="BQ33:CB33" si="86">+$H$33/60</f>
        <v>1666.6666666666667</v>
      </c>
      <c r="BR33" s="75">
        <f t="shared" si="86"/>
        <v>1666.6666666666667</v>
      </c>
      <c r="BS33" s="75">
        <f t="shared" si="86"/>
        <v>1666.6666666666667</v>
      </c>
      <c r="BT33" s="75">
        <f t="shared" si="86"/>
        <v>1666.6666666666667</v>
      </c>
      <c r="BU33" s="75">
        <f t="shared" si="86"/>
        <v>1666.6666666666667</v>
      </c>
      <c r="BV33" s="75">
        <f t="shared" si="86"/>
        <v>1666.6666666666667</v>
      </c>
      <c r="BW33" s="75">
        <f t="shared" si="86"/>
        <v>1666.6666666666667</v>
      </c>
      <c r="BX33" s="75">
        <f t="shared" si="86"/>
        <v>1666.6666666666667</v>
      </c>
      <c r="BY33" s="75">
        <f t="shared" si="86"/>
        <v>1666.6666666666667</v>
      </c>
      <c r="BZ33" s="75">
        <f t="shared" si="86"/>
        <v>1666.6666666666667</v>
      </c>
      <c r="CA33" s="75">
        <f t="shared" si="86"/>
        <v>1666.6666666666667</v>
      </c>
      <c r="CB33" s="75">
        <f t="shared" si="86"/>
        <v>1666.6666666666667</v>
      </c>
      <c r="CC33" s="76">
        <f>+SUM(BQ33:CB33)</f>
        <v>20000</v>
      </c>
      <c r="CD33" s="43">
        <f>'[18]POA AR-L1273'!CD33</f>
        <v>0</v>
      </c>
      <c r="CE33" s="43">
        <f>'[18]POA AR-L1273'!CE33</f>
        <v>0</v>
      </c>
    </row>
    <row r="34" spans="1:83" s="135" customFormat="1" ht="28.8" outlineLevel="1" x14ac:dyDescent="0.3">
      <c r="A34" s="212" t="str">
        <f>+'[17]Cuadro de Costos (Perfil)'!C64</f>
        <v>Supervisión</v>
      </c>
      <c r="B34" s="214"/>
      <c r="C34" s="84">
        <v>43101</v>
      </c>
      <c r="D34" s="115"/>
      <c r="E34" s="80">
        <f>5*365</f>
        <v>1825</v>
      </c>
      <c r="F34" s="81">
        <v>60</v>
      </c>
      <c r="G34" s="144" t="s">
        <v>97</v>
      </c>
      <c r="H34" s="149">
        <f>+'[17]Cuadro de Costos (Perfil)'!F64</f>
        <v>600000</v>
      </c>
      <c r="I34" s="67">
        <f>+'[17]Cuadro de Costos (Perfil)'!D64</f>
        <v>600000</v>
      </c>
      <c r="J34" s="113">
        <f>+'[17]Cuadro de Costos (Perfil)'!E64</f>
        <v>0</v>
      </c>
      <c r="K34" s="133"/>
      <c r="L34" s="70">
        <f t="shared" si="13"/>
        <v>10200000</v>
      </c>
      <c r="M34" s="71">
        <f t="shared" si="80"/>
        <v>10200000</v>
      </c>
      <c r="N34" s="72">
        <f t="shared" si="80"/>
        <v>0</v>
      </c>
      <c r="O34" s="73">
        <f>+H34-SUM(Q34:AB34)-SUM(AQ34:BB34)-SUM(BD34:BO34)-SUM(AD34:AO34)-SUM(BQ34:CB34)</f>
        <v>0</v>
      </c>
      <c r="P34" s="150"/>
      <c r="Q34" s="151"/>
      <c r="R34" s="75"/>
      <c r="S34" s="75"/>
      <c r="T34" s="75"/>
      <c r="U34" s="75"/>
      <c r="V34" s="75"/>
      <c r="W34" s="75">
        <f>+$H$34/60*2</f>
        <v>20000</v>
      </c>
      <c r="X34" s="75">
        <f t="shared" ref="X34:AB34" si="87">+$H$34/60*2</f>
        <v>20000</v>
      </c>
      <c r="Y34" s="75">
        <f t="shared" si="87"/>
        <v>20000</v>
      </c>
      <c r="Z34" s="75">
        <f t="shared" si="87"/>
        <v>20000</v>
      </c>
      <c r="AA34" s="75">
        <f t="shared" si="87"/>
        <v>20000</v>
      </c>
      <c r="AB34" s="75">
        <f t="shared" si="87"/>
        <v>20000</v>
      </c>
      <c r="AC34" s="76">
        <f t="shared" ref="AC34:AC36" si="88">+SUM(Q34:AB34)</f>
        <v>120000</v>
      </c>
      <c r="AD34" s="75">
        <f t="shared" ref="AD34:CB34" si="89">+$H$34/60</f>
        <v>10000</v>
      </c>
      <c r="AE34" s="75">
        <f t="shared" si="89"/>
        <v>10000</v>
      </c>
      <c r="AF34" s="75">
        <f t="shared" si="89"/>
        <v>10000</v>
      </c>
      <c r="AG34" s="75">
        <f t="shared" si="89"/>
        <v>10000</v>
      </c>
      <c r="AH34" s="75">
        <f t="shared" si="89"/>
        <v>10000</v>
      </c>
      <c r="AI34" s="75">
        <f t="shared" si="89"/>
        <v>10000</v>
      </c>
      <c r="AJ34" s="75">
        <f t="shared" si="89"/>
        <v>10000</v>
      </c>
      <c r="AK34" s="75">
        <f t="shared" si="89"/>
        <v>10000</v>
      </c>
      <c r="AL34" s="75">
        <f t="shared" si="89"/>
        <v>10000</v>
      </c>
      <c r="AM34" s="75">
        <f t="shared" si="89"/>
        <v>10000</v>
      </c>
      <c r="AN34" s="75">
        <f t="shared" si="89"/>
        <v>10000</v>
      </c>
      <c r="AO34" s="75">
        <f t="shared" si="89"/>
        <v>10000</v>
      </c>
      <c r="AP34" s="76">
        <f t="shared" ref="AP34:AP36" si="90">+SUM(AD34:AO34)</f>
        <v>120000</v>
      </c>
      <c r="AQ34" s="75">
        <f t="shared" si="89"/>
        <v>10000</v>
      </c>
      <c r="AR34" s="75">
        <f t="shared" si="89"/>
        <v>10000</v>
      </c>
      <c r="AS34" s="75">
        <f t="shared" si="89"/>
        <v>10000</v>
      </c>
      <c r="AT34" s="75">
        <f t="shared" si="89"/>
        <v>10000</v>
      </c>
      <c r="AU34" s="75">
        <f t="shared" si="89"/>
        <v>10000</v>
      </c>
      <c r="AV34" s="75">
        <f t="shared" si="89"/>
        <v>10000</v>
      </c>
      <c r="AW34" s="75">
        <f t="shared" si="89"/>
        <v>10000</v>
      </c>
      <c r="AX34" s="75">
        <f t="shared" si="89"/>
        <v>10000</v>
      </c>
      <c r="AY34" s="75">
        <f t="shared" si="89"/>
        <v>10000</v>
      </c>
      <c r="AZ34" s="75">
        <f t="shared" si="89"/>
        <v>10000</v>
      </c>
      <c r="BA34" s="75">
        <f t="shared" si="89"/>
        <v>10000</v>
      </c>
      <c r="BB34" s="75">
        <f t="shared" si="89"/>
        <v>10000</v>
      </c>
      <c r="BC34" s="77">
        <f t="shared" si="39"/>
        <v>120000</v>
      </c>
      <c r="BD34" s="75">
        <f t="shared" si="89"/>
        <v>10000</v>
      </c>
      <c r="BE34" s="75">
        <f t="shared" si="89"/>
        <v>10000</v>
      </c>
      <c r="BF34" s="75">
        <f t="shared" si="89"/>
        <v>10000</v>
      </c>
      <c r="BG34" s="75">
        <f t="shared" si="89"/>
        <v>10000</v>
      </c>
      <c r="BH34" s="75">
        <f t="shared" si="89"/>
        <v>10000</v>
      </c>
      <c r="BI34" s="75">
        <f t="shared" si="89"/>
        <v>10000</v>
      </c>
      <c r="BJ34" s="75">
        <f t="shared" si="89"/>
        <v>10000</v>
      </c>
      <c r="BK34" s="75">
        <f t="shared" si="89"/>
        <v>10000</v>
      </c>
      <c r="BL34" s="75">
        <f t="shared" si="89"/>
        <v>10000</v>
      </c>
      <c r="BM34" s="75">
        <f t="shared" si="89"/>
        <v>10000</v>
      </c>
      <c r="BN34" s="75">
        <f t="shared" si="89"/>
        <v>10000</v>
      </c>
      <c r="BO34" s="75">
        <f t="shared" si="89"/>
        <v>10000</v>
      </c>
      <c r="BP34" s="76">
        <f t="shared" ref="BP34:BP36" si="91">+SUM(BD34:BO34)</f>
        <v>120000</v>
      </c>
      <c r="BQ34" s="75">
        <f t="shared" si="89"/>
        <v>10000</v>
      </c>
      <c r="BR34" s="75">
        <f t="shared" si="89"/>
        <v>10000</v>
      </c>
      <c r="BS34" s="75">
        <f t="shared" si="89"/>
        <v>10000</v>
      </c>
      <c r="BT34" s="75">
        <f t="shared" si="89"/>
        <v>10000</v>
      </c>
      <c r="BU34" s="75">
        <f t="shared" si="89"/>
        <v>10000</v>
      </c>
      <c r="BV34" s="75">
        <f t="shared" si="89"/>
        <v>10000</v>
      </c>
      <c r="BW34" s="75">
        <f t="shared" si="89"/>
        <v>10000</v>
      </c>
      <c r="BX34" s="75">
        <f t="shared" si="89"/>
        <v>10000</v>
      </c>
      <c r="BY34" s="75">
        <f t="shared" si="89"/>
        <v>10000</v>
      </c>
      <c r="BZ34" s="75">
        <f t="shared" si="89"/>
        <v>10000</v>
      </c>
      <c r="CA34" s="75">
        <f t="shared" si="89"/>
        <v>10000</v>
      </c>
      <c r="CB34" s="75">
        <f t="shared" si="89"/>
        <v>10000</v>
      </c>
      <c r="CC34" s="76">
        <f t="shared" ref="CC34:CC37" si="92">+SUM(BQ34:CB34)</f>
        <v>120000</v>
      </c>
      <c r="CD34" s="43">
        <f>'[18]POA AR-L1273'!CD34</f>
        <v>0</v>
      </c>
      <c r="CE34" s="43">
        <f>'[18]POA AR-L1273'!CE34</f>
        <v>0</v>
      </c>
    </row>
    <row r="35" spans="1:83" ht="28.8" outlineLevel="1" x14ac:dyDescent="0.3">
      <c r="A35" s="212" t="str">
        <f>+'[17]Cuadro de Costos (Perfil)'!C66</f>
        <v>Auditorías</v>
      </c>
      <c r="B35" s="214"/>
      <c r="C35" s="84">
        <v>43296</v>
      </c>
      <c r="D35" s="115"/>
      <c r="E35" s="80">
        <f>5*365</f>
        <v>1825</v>
      </c>
      <c r="F35" s="81">
        <f>5*12</f>
        <v>60</v>
      </c>
      <c r="G35" s="144" t="s">
        <v>97</v>
      </c>
      <c r="H35" s="149">
        <f>+'[17]Cuadro de Costos (Perfil)'!F66</f>
        <v>200000</v>
      </c>
      <c r="I35" s="67">
        <f>+'[17]Cuadro de Costos (Perfil)'!D66</f>
        <v>200000</v>
      </c>
      <c r="J35" s="152">
        <f>+'[17]Cuadro de Costos (Perfil)'!E66</f>
        <v>0</v>
      </c>
      <c r="K35" s="133"/>
      <c r="L35" s="70">
        <f t="shared" si="13"/>
        <v>3400000</v>
      </c>
      <c r="M35" s="71">
        <f t="shared" si="80"/>
        <v>3400000</v>
      </c>
      <c r="N35" s="72">
        <f t="shared" si="80"/>
        <v>0</v>
      </c>
      <c r="O35" s="73">
        <f>+H35-SUM(Q35:AB35)-SUM(AQ35:BB35)-SUM(BD35:BO35)-SUM(AD35:AO35)-SUM(BQ35:CB35)</f>
        <v>0</v>
      </c>
      <c r="P35" s="74">
        <f t="shared" si="81"/>
        <v>60000</v>
      </c>
      <c r="Q35" s="151"/>
      <c r="R35" s="75"/>
      <c r="S35" s="75"/>
      <c r="T35" s="75"/>
      <c r="U35" s="75"/>
      <c r="V35" s="75"/>
      <c r="W35" s="75">
        <f>+$H$35/60*2</f>
        <v>6666.666666666667</v>
      </c>
      <c r="X35" s="75">
        <f t="shared" ref="X35:AB35" si="93">+$H$35/60*2</f>
        <v>6666.666666666667</v>
      </c>
      <c r="Y35" s="75">
        <f t="shared" si="93"/>
        <v>6666.666666666667</v>
      </c>
      <c r="Z35" s="75">
        <f t="shared" si="93"/>
        <v>6666.666666666667</v>
      </c>
      <c r="AA35" s="75">
        <f t="shared" si="93"/>
        <v>6666.666666666667</v>
      </c>
      <c r="AB35" s="75">
        <f t="shared" si="93"/>
        <v>6666.666666666667</v>
      </c>
      <c r="AC35" s="76">
        <f t="shared" si="88"/>
        <v>40000</v>
      </c>
      <c r="AD35" s="75">
        <f t="shared" ref="AD35:AO35" si="94">+$H$35/60</f>
        <v>3333.3333333333335</v>
      </c>
      <c r="AE35" s="75">
        <f t="shared" si="94"/>
        <v>3333.3333333333335</v>
      </c>
      <c r="AF35" s="75">
        <f t="shared" si="94"/>
        <v>3333.3333333333335</v>
      </c>
      <c r="AG35" s="75">
        <f t="shared" si="94"/>
        <v>3333.3333333333335</v>
      </c>
      <c r="AH35" s="75">
        <f t="shared" si="94"/>
        <v>3333.3333333333335</v>
      </c>
      <c r="AI35" s="75">
        <f t="shared" si="94"/>
        <v>3333.3333333333335</v>
      </c>
      <c r="AJ35" s="75">
        <f t="shared" si="94"/>
        <v>3333.3333333333335</v>
      </c>
      <c r="AK35" s="75">
        <f t="shared" si="94"/>
        <v>3333.3333333333335</v>
      </c>
      <c r="AL35" s="75">
        <f t="shared" si="94"/>
        <v>3333.3333333333335</v>
      </c>
      <c r="AM35" s="75">
        <f t="shared" si="94"/>
        <v>3333.3333333333335</v>
      </c>
      <c r="AN35" s="75">
        <f t="shared" si="94"/>
        <v>3333.3333333333335</v>
      </c>
      <c r="AO35" s="75">
        <f t="shared" si="94"/>
        <v>3333.3333333333335</v>
      </c>
      <c r="AP35" s="76">
        <f t="shared" si="90"/>
        <v>40000</v>
      </c>
      <c r="AQ35" s="75">
        <f t="shared" ref="AQ35:BB35" si="95">+$H$35/60</f>
        <v>3333.3333333333335</v>
      </c>
      <c r="AR35" s="75">
        <f t="shared" si="95"/>
        <v>3333.3333333333335</v>
      </c>
      <c r="AS35" s="75">
        <f t="shared" si="95"/>
        <v>3333.3333333333335</v>
      </c>
      <c r="AT35" s="75">
        <f t="shared" si="95"/>
        <v>3333.3333333333335</v>
      </c>
      <c r="AU35" s="75">
        <f t="shared" si="95"/>
        <v>3333.3333333333335</v>
      </c>
      <c r="AV35" s="75">
        <f t="shared" si="95"/>
        <v>3333.3333333333335</v>
      </c>
      <c r="AW35" s="75">
        <f t="shared" si="95"/>
        <v>3333.3333333333335</v>
      </c>
      <c r="AX35" s="75">
        <f t="shared" si="95"/>
        <v>3333.3333333333335</v>
      </c>
      <c r="AY35" s="75">
        <f t="shared" si="95"/>
        <v>3333.3333333333335</v>
      </c>
      <c r="AZ35" s="75">
        <f t="shared" si="95"/>
        <v>3333.3333333333335</v>
      </c>
      <c r="BA35" s="75">
        <f t="shared" si="95"/>
        <v>3333.3333333333335</v>
      </c>
      <c r="BB35" s="75">
        <f t="shared" si="95"/>
        <v>3333.3333333333335</v>
      </c>
      <c r="BC35" s="77">
        <f t="shared" si="39"/>
        <v>40000</v>
      </c>
      <c r="BD35" s="75">
        <f t="shared" ref="BD35:BO35" si="96">+$H$35/60</f>
        <v>3333.3333333333335</v>
      </c>
      <c r="BE35" s="75">
        <f t="shared" si="96"/>
        <v>3333.3333333333335</v>
      </c>
      <c r="BF35" s="75">
        <f t="shared" si="96"/>
        <v>3333.3333333333335</v>
      </c>
      <c r="BG35" s="75">
        <f t="shared" si="96"/>
        <v>3333.3333333333335</v>
      </c>
      <c r="BH35" s="75">
        <f t="shared" si="96"/>
        <v>3333.3333333333335</v>
      </c>
      <c r="BI35" s="75">
        <f t="shared" si="96"/>
        <v>3333.3333333333335</v>
      </c>
      <c r="BJ35" s="75">
        <f t="shared" si="96"/>
        <v>3333.3333333333335</v>
      </c>
      <c r="BK35" s="75">
        <f t="shared" si="96"/>
        <v>3333.3333333333335</v>
      </c>
      <c r="BL35" s="75">
        <f t="shared" si="96"/>
        <v>3333.3333333333335</v>
      </c>
      <c r="BM35" s="75">
        <f t="shared" si="96"/>
        <v>3333.3333333333335</v>
      </c>
      <c r="BN35" s="75">
        <f t="shared" si="96"/>
        <v>3333.3333333333335</v>
      </c>
      <c r="BO35" s="75">
        <f t="shared" si="96"/>
        <v>3333.3333333333335</v>
      </c>
      <c r="BP35" s="76">
        <f t="shared" si="91"/>
        <v>40000</v>
      </c>
      <c r="BQ35" s="75">
        <f t="shared" ref="BQ35:CB35" si="97">+$H$35/60</f>
        <v>3333.3333333333335</v>
      </c>
      <c r="BR35" s="75">
        <f t="shared" si="97"/>
        <v>3333.3333333333335</v>
      </c>
      <c r="BS35" s="75">
        <f t="shared" si="97"/>
        <v>3333.3333333333335</v>
      </c>
      <c r="BT35" s="75">
        <f t="shared" si="97"/>
        <v>3333.3333333333335</v>
      </c>
      <c r="BU35" s="75">
        <f t="shared" si="97"/>
        <v>3333.3333333333335</v>
      </c>
      <c r="BV35" s="75">
        <f t="shared" si="97"/>
        <v>3333.3333333333335</v>
      </c>
      <c r="BW35" s="75">
        <f t="shared" si="97"/>
        <v>3333.3333333333335</v>
      </c>
      <c r="BX35" s="75">
        <f t="shared" si="97"/>
        <v>3333.3333333333335</v>
      </c>
      <c r="BY35" s="75">
        <f t="shared" si="97"/>
        <v>3333.3333333333335</v>
      </c>
      <c r="BZ35" s="75">
        <f t="shared" si="97"/>
        <v>3333.3333333333335</v>
      </c>
      <c r="CA35" s="75">
        <f t="shared" si="97"/>
        <v>3333.3333333333335</v>
      </c>
      <c r="CB35" s="75">
        <f t="shared" si="97"/>
        <v>3333.3333333333335</v>
      </c>
      <c r="CC35" s="76">
        <f t="shared" si="92"/>
        <v>40000</v>
      </c>
      <c r="CD35" s="43">
        <f>'[18]POA AR-L1273'!CD35</f>
        <v>0</v>
      </c>
      <c r="CE35" s="43">
        <f>'[18]POA AR-L1273'!CE35</f>
        <v>0</v>
      </c>
    </row>
    <row r="36" spans="1:83" ht="29.4" outlineLevel="1" thickBot="1" x14ac:dyDescent="0.35">
      <c r="A36" s="212" t="str">
        <f>+'[17]Cuadro de Costos (Perfil)'!C67</f>
        <v>Evaluación</v>
      </c>
      <c r="B36" s="215"/>
      <c r="C36" s="153">
        <v>43101</v>
      </c>
      <c r="D36" s="115"/>
      <c r="E36" s="80">
        <f>5*365</f>
        <v>1825</v>
      </c>
      <c r="F36" s="81">
        <f>5*12</f>
        <v>60</v>
      </c>
      <c r="G36" s="144" t="s">
        <v>97</v>
      </c>
      <c r="H36" s="154">
        <f>+'[17]Cuadro de Costos (Perfil)'!F67</f>
        <v>100000</v>
      </c>
      <c r="I36" s="155">
        <f>+'[17]Cuadro de Costos (Perfil)'!D67</f>
        <v>100000</v>
      </c>
      <c r="J36" s="152">
        <f>+'[17]Cuadro de Costos (Perfil)'!E67</f>
        <v>0</v>
      </c>
      <c r="K36" s="133"/>
      <c r="L36" s="70">
        <f t="shared" si="13"/>
        <v>1700000</v>
      </c>
      <c r="M36" s="71">
        <f t="shared" si="80"/>
        <v>1700000</v>
      </c>
      <c r="N36" s="72">
        <f t="shared" si="80"/>
        <v>0</v>
      </c>
      <c r="O36" s="73">
        <f>+H36-SUM(Q36:AB36)-SUM(AQ36:BB36)-SUM(BD36:BO36)-SUM(AD36:AO36)-SUM(BQ36:CB36)</f>
        <v>0</v>
      </c>
      <c r="P36" s="74">
        <f t="shared" si="81"/>
        <v>30000</v>
      </c>
      <c r="Q36" s="156"/>
      <c r="R36" s="157"/>
      <c r="S36" s="157"/>
      <c r="T36" s="157"/>
      <c r="U36" s="157"/>
      <c r="V36" s="157"/>
      <c r="W36" s="157">
        <f>+$H$36/60*2</f>
        <v>3333.3333333333335</v>
      </c>
      <c r="X36" s="157">
        <f t="shared" ref="X36:AB36" si="98">+$H$36/60*2</f>
        <v>3333.3333333333335</v>
      </c>
      <c r="Y36" s="157">
        <f t="shared" si="98"/>
        <v>3333.3333333333335</v>
      </c>
      <c r="Z36" s="157">
        <f t="shared" si="98"/>
        <v>3333.3333333333335</v>
      </c>
      <c r="AA36" s="157">
        <f t="shared" si="98"/>
        <v>3333.3333333333335</v>
      </c>
      <c r="AB36" s="157">
        <f t="shared" si="98"/>
        <v>3333.3333333333335</v>
      </c>
      <c r="AC36" s="76">
        <f t="shared" si="88"/>
        <v>20000</v>
      </c>
      <c r="AD36" s="156">
        <f>+$H$36/60</f>
        <v>1666.6666666666667</v>
      </c>
      <c r="AE36" s="157">
        <f t="shared" ref="AE36:AO36" si="99">+$H$36/60</f>
        <v>1666.6666666666667</v>
      </c>
      <c r="AF36" s="157">
        <f t="shared" si="99"/>
        <v>1666.6666666666667</v>
      </c>
      <c r="AG36" s="157">
        <f t="shared" si="99"/>
        <v>1666.6666666666667</v>
      </c>
      <c r="AH36" s="157">
        <f t="shared" si="99"/>
        <v>1666.6666666666667</v>
      </c>
      <c r="AI36" s="157">
        <f t="shared" si="99"/>
        <v>1666.6666666666667</v>
      </c>
      <c r="AJ36" s="157">
        <f t="shared" si="99"/>
        <v>1666.6666666666667</v>
      </c>
      <c r="AK36" s="157">
        <f t="shared" si="99"/>
        <v>1666.6666666666667</v>
      </c>
      <c r="AL36" s="157">
        <f t="shared" si="99"/>
        <v>1666.6666666666667</v>
      </c>
      <c r="AM36" s="157">
        <f t="shared" si="99"/>
        <v>1666.6666666666667</v>
      </c>
      <c r="AN36" s="157">
        <f t="shared" si="99"/>
        <v>1666.6666666666667</v>
      </c>
      <c r="AO36" s="158">
        <f t="shared" si="99"/>
        <v>1666.6666666666667</v>
      </c>
      <c r="AP36" s="76">
        <f t="shared" si="90"/>
        <v>20000</v>
      </c>
      <c r="AQ36" s="156">
        <f>+$H$36/60</f>
        <v>1666.6666666666667</v>
      </c>
      <c r="AR36" s="157">
        <f t="shared" ref="AR36:BB36" si="100">+$H$36/60</f>
        <v>1666.6666666666667</v>
      </c>
      <c r="AS36" s="157">
        <f t="shared" si="100"/>
        <v>1666.6666666666667</v>
      </c>
      <c r="AT36" s="157">
        <f t="shared" si="100"/>
        <v>1666.6666666666667</v>
      </c>
      <c r="AU36" s="157">
        <f t="shared" si="100"/>
        <v>1666.6666666666667</v>
      </c>
      <c r="AV36" s="157">
        <f t="shared" si="100"/>
        <v>1666.6666666666667</v>
      </c>
      <c r="AW36" s="157">
        <f t="shared" si="100"/>
        <v>1666.6666666666667</v>
      </c>
      <c r="AX36" s="157">
        <f t="shared" si="100"/>
        <v>1666.6666666666667</v>
      </c>
      <c r="AY36" s="157">
        <f t="shared" si="100"/>
        <v>1666.6666666666667</v>
      </c>
      <c r="AZ36" s="157">
        <f t="shared" si="100"/>
        <v>1666.6666666666667</v>
      </c>
      <c r="BA36" s="157">
        <f t="shared" si="100"/>
        <v>1666.6666666666667</v>
      </c>
      <c r="BB36" s="158">
        <f t="shared" si="100"/>
        <v>1666.6666666666667</v>
      </c>
      <c r="BC36" s="77">
        <f t="shared" si="39"/>
        <v>20000</v>
      </c>
      <c r="BD36" s="156">
        <f>+$H$36/60</f>
        <v>1666.6666666666667</v>
      </c>
      <c r="BE36" s="157">
        <f t="shared" ref="BE36:BO36" si="101">+$H$36/60</f>
        <v>1666.6666666666667</v>
      </c>
      <c r="BF36" s="157">
        <f t="shared" si="101"/>
        <v>1666.6666666666667</v>
      </c>
      <c r="BG36" s="157">
        <f t="shared" si="101"/>
        <v>1666.6666666666667</v>
      </c>
      <c r="BH36" s="157">
        <f t="shared" si="101"/>
        <v>1666.6666666666667</v>
      </c>
      <c r="BI36" s="157">
        <f t="shared" si="101"/>
        <v>1666.6666666666667</v>
      </c>
      <c r="BJ36" s="157">
        <f t="shared" si="101"/>
        <v>1666.6666666666667</v>
      </c>
      <c r="BK36" s="157">
        <f t="shared" si="101"/>
        <v>1666.6666666666667</v>
      </c>
      <c r="BL36" s="157">
        <f t="shared" si="101"/>
        <v>1666.6666666666667</v>
      </c>
      <c r="BM36" s="157">
        <f t="shared" si="101"/>
        <v>1666.6666666666667</v>
      </c>
      <c r="BN36" s="157">
        <f t="shared" si="101"/>
        <v>1666.6666666666667</v>
      </c>
      <c r="BO36" s="158">
        <f t="shared" si="101"/>
        <v>1666.6666666666667</v>
      </c>
      <c r="BP36" s="76">
        <f t="shared" si="91"/>
        <v>20000</v>
      </c>
      <c r="BQ36" s="156">
        <f>+$H$36/60</f>
        <v>1666.6666666666667</v>
      </c>
      <c r="BR36" s="157">
        <f t="shared" ref="BR36:CB36" si="102">+$H$36/60</f>
        <v>1666.6666666666667</v>
      </c>
      <c r="BS36" s="157">
        <f t="shared" si="102"/>
        <v>1666.6666666666667</v>
      </c>
      <c r="BT36" s="157">
        <f t="shared" si="102"/>
        <v>1666.6666666666667</v>
      </c>
      <c r="BU36" s="157">
        <f t="shared" si="102"/>
        <v>1666.6666666666667</v>
      </c>
      <c r="BV36" s="157">
        <f t="shared" si="102"/>
        <v>1666.6666666666667</v>
      </c>
      <c r="BW36" s="157">
        <f t="shared" si="102"/>
        <v>1666.6666666666667</v>
      </c>
      <c r="BX36" s="157">
        <f t="shared" si="102"/>
        <v>1666.6666666666667</v>
      </c>
      <c r="BY36" s="157">
        <f t="shared" si="102"/>
        <v>1666.6666666666667</v>
      </c>
      <c r="BZ36" s="157">
        <f t="shared" si="102"/>
        <v>1666.6666666666667</v>
      </c>
      <c r="CA36" s="157">
        <f t="shared" si="102"/>
        <v>1666.6666666666667</v>
      </c>
      <c r="CB36" s="158">
        <f t="shared" si="102"/>
        <v>1666.6666666666667</v>
      </c>
      <c r="CC36" s="76">
        <f t="shared" si="92"/>
        <v>20000</v>
      </c>
      <c r="CD36" s="43">
        <f>'[18]POA AR-L1273'!CD36</f>
        <v>0</v>
      </c>
      <c r="CE36" s="43">
        <f>'[18]POA AR-L1273'!CE36</f>
        <v>0</v>
      </c>
    </row>
    <row r="37" spans="1:83" s="192" customFormat="1" ht="15" thickBot="1" x14ac:dyDescent="0.35">
      <c r="A37" s="25" t="s">
        <v>98</v>
      </c>
      <c r="B37" s="26"/>
      <c r="C37" s="190"/>
      <c r="D37" s="190"/>
      <c r="E37" s="28"/>
      <c r="F37" s="28"/>
      <c r="G37" s="29"/>
      <c r="H37" s="30">
        <f>+H7+H22+H32</f>
        <v>180000000</v>
      </c>
      <c r="I37" s="31">
        <f>+I7+I22+I32</f>
        <v>150000000</v>
      </c>
      <c r="J37" s="159">
        <f>+J7+J22+J32</f>
        <v>30000000</v>
      </c>
      <c r="K37" s="160">
        <f t="shared" si="0"/>
        <v>0.16666666666666666</v>
      </c>
      <c r="L37" s="34">
        <f>+L7+L22+L32</f>
        <v>2359100547.8698668</v>
      </c>
      <c r="M37" s="161">
        <f>+M7+M22+M32</f>
        <v>1974874174.4251647</v>
      </c>
      <c r="N37" s="162">
        <f>+N7+N22+N32</f>
        <v>384226373.44470179</v>
      </c>
      <c r="O37" s="37"/>
      <c r="P37" s="38" t="e">
        <f t="shared" ref="P37:CA37" si="103">+P7+P22+P32</f>
        <v>#REF!</v>
      </c>
      <c r="Q37" s="163">
        <f t="shared" si="103"/>
        <v>50000</v>
      </c>
      <c r="R37" s="163">
        <f t="shared" si="103"/>
        <v>0</v>
      </c>
      <c r="S37" s="163">
        <f t="shared" si="103"/>
        <v>0</v>
      </c>
      <c r="T37" s="163">
        <f t="shared" si="103"/>
        <v>0</v>
      </c>
      <c r="U37" s="163">
        <f t="shared" si="103"/>
        <v>0</v>
      </c>
      <c r="V37" s="163">
        <f t="shared" si="103"/>
        <v>0</v>
      </c>
      <c r="W37" s="163">
        <f t="shared" si="103"/>
        <v>33333.333333333336</v>
      </c>
      <c r="X37" s="163">
        <f t="shared" si="103"/>
        <v>33333.333333333336</v>
      </c>
      <c r="Y37" s="163">
        <f t="shared" si="103"/>
        <v>3121729.5178933335</v>
      </c>
      <c r="Z37" s="163">
        <f t="shared" si="103"/>
        <v>6366806.5295233335</v>
      </c>
      <c r="AA37" s="163">
        <f t="shared" si="103"/>
        <v>1154690.9808833331</v>
      </c>
      <c r="AB37" s="163">
        <f t="shared" si="103"/>
        <v>490923.39356333332</v>
      </c>
      <c r="AC37" s="40">
        <f t="shared" ref="AC37" si="104">+SUM(Q37:AB37)</f>
        <v>11250817.08853</v>
      </c>
      <c r="AD37" s="163">
        <f t="shared" si="103"/>
        <v>876154.60869333334</v>
      </c>
      <c r="AE37" s="163">
        <f t="shared" si="103"/>
        <v>1430040.0607433333</v>
      </c>
      <c r="AF37" s="163">
        <f t="shared" si="103"/>
        <v>2038256.3267333335</v>
      </c>
      <c r="AG37" s="163">
        <f t="shared" si="103"/>
        <v>2556979.2430033325</v>
      </c>
      <c r="AH37" s="163">
        <f t="shared" si="103"/>
        <v>2722448.8971733325</v>
      </c>
      <c r="AI37" s="163">
        <f t="shared" si="103"/>
        <v>3271912.2021033326</v>
      </c>
      <c r="AJ37" s="163">
        <f t="shared" si="103"/>
        <v>9435074.5259473324</v>
      </c>
      <c r="AK37" s="163">
        <f t="shared" si="103"/>
        <v>6088526.055435867</v>
      </c>
      <c r="AL37" s="163">
        <f t="shared" si="103"/>
        <v>5274960.1278182669</v>
      </c>
      <c r="AM37" s="163">
        <f t="shared" si="103"/>
        <v>4973665.5212438665</v>
      </c>
      <c r="AN37" s="163">
        <f t="shared" si="103"/>
        <v>5199946.904869467</v>
      </c>
      <c r="AO37" s="163">
        <f t="shared" si="103"/>
        <v>5428473.2718024002</v>
      </c>
      <c r="AP37" s="40">
        <f t="shared" ref="AP37" si="105">+SUM(AD37:AO37)</f>
        <v>49296437.745567195</v>
      </c>
      <c r="AQ37" s="163">
        <f t="shared" si="103"/>
        <v>5382450.4388172003</v>
      </c>
      <c r="AR37" s="163">
        <f t="shared" si="103"/>
        <v>5277372.1661399994</v>
      </c>
      <c r="AS37" s="163">
        <f t="shared" si="103"/>
        <v>5294313.5688102674</v>
      </c>
      <c r="AT37" s="163">
        <f t="shared" si="103"/>
        <v>6594397.5851360001</v>
      </c>
      <c r="AU37" s="163">
        <f t="shared" si="103"/>
        <v>7388490.0685940012</v>
      </c>
      <c r="AV37" s="163">
        <f t="shared" si="103"/>
        <v>6665075.5300349332</v>
      </c>
      <c r="AW37" s="163">
        <f t="shared" si="103"/>
        <v>5274168.3685163995</v>
      </c>
      <c r="AX37" s="163">
        <f t="shared" si="103"/>
        <v>5231180.1508487994</v>
      </c>
      <c r="AY37" s="163">
        <f t="shared" si="103"/>
        <v>5152145.0679535996</v>
      </c>
      <c r="AZ37" s="163">
        <f t="shared" si="103"/>
        <v>4825056.1233775998</v>
      </c>
      <c r="BA37" s="163">
        <f t="shared" si="103"/>
        <v>4209002.9286884004</v>
      </c>
      <c r="BB37" s="163">
        <f t="shared" si="103"/>
        <v>3407093.5567970672</v>
      </c>
      <c r="BC37" s="40">
        <f t="shared" si="39"/>
        <v>64700745.55371426</v>
      </c>
      <c r="BD37" s="163">
        <f t="shared" si="103"/>
        <v>3801820.1285458668</v>
      </c>
      <c r="BE37" s="163">
        <f t="shared" si="103"/>
        <v>4102834.5984738674</v>
      </c>
      <c r="BF37" s="163">
        <f t="shared" si="103"/>
        <v>3810325.4664572002</v>
      </c>
      <c r="BG37" s="163" t="e">
        <f t="shared" si="103"/>
        <v>#REF!</v>
      </c>
      <c r="BH37" s="163" t="e">
        <f t="shared" si="103"/>
        <v>#REF!</v>
      </c>
      <c r="BI37" s="163" t="e">
        <f t="shared" si="103"/>
        <v>#REF!</v>
      </c>
      <c r="BJ37" s="163" t="e">
        <f t="shared" si="103"/>
        <v>#REF!</v>
      </c>
      <c r="BK37" s="163" t="e">
        <f t="shared" si="103"/>
        <v>#REF!</v>
      </c>
      <c r="BL37" s="163" t="e">
        <f t="shared" si="103"/>
        <v>#REF!</v>
      </c>
      <c r="BM37" s="163" t="e">
        <f t="shared" si="103"/>
        <v>#REF!</v>
      </c>
      <c r="BN37" s="163" t="e">
        <f t="shared" si="103"/>
        <v>#REF!</v>
      </c>
      <c r="BO37" s="163" t="e">
        <f t="shared" si="103"/>
        <v>#REF!</v>
      </c>
      <c r="BP37" s="41">
        <f>'[18]POA AR-L1273'!BP37</f>
        <v>32194854.201584533</v>
      </c>
      <c r="BQ37" s="163">
        <f t="shared" si="103"/>
        <v>1469151.9360760001</v>
      </c>
      <c r="BR37" s="163">
        <f t="shared" si="103"/>
        <v>1407317.7903520002</v>
      </c>
      <c r="BS37" s="163">
        <f t="shared" si="103"/>
        <v>1615764.6880373338</v>
      </c>
      <c r="BT37" s="163">
        <f t="shared" si="103"/>
        <v>1615764.6880373338</v>
      </c>
      <c r="BU37" s="163">
        <f t="shared" si="103"/>
        <v>1615764.6880373338</v>
      </c>
      <c r="BV37" s="163">
        <f t="shared" si="103"/>
        <v>1824211.5857226669</v>
      </c>
      <c r="BW37" s="163">
        <f t="shared" si="103"/>
        <v>1824211.5857226669</v>
      </c>
      <c r="BX37" s="163">
        <f t="shared" si="103"/>
        <v>1986855.4125013333</v>
      </c>
      <c r="BY37" s="163">
        <f t="shared" si="103"/>
        <v>1986855.4125013333</v>
      </c>
      <c r="BZ37" s="163">
        <f t="shared" si="103"/>
        <v>2195302.3101866664</v>
      </c>
      <c r="CA37" s="163">
        <f t="shared" si="103"/>
        <v>2195302.3101866664</v>
      </c>
      <c r="CB37" s="163">
        <f t="shared" ref="CB37" si="106">+CB7+CB22+CB32</f>
        <v>2820643.0032426668</v>
      </c>
      <c r="CC37" s="41">
        <f t="shared" si="92"/>
        <v>22557145.410604</v>
      </c>
      <c r="CD37" s="43">
        <f>'[18]POA AR-L1273'!CD37</f>
        <v>0</v>
      </c>
      <c r="CE37" s="43">
        <f>'[18]POA AR-L1273'!CE37</f>
        <v>0</v>
      </c>
    </row>
    <row r="38" spans="1:83" s="192" customFormat="1" ht="15" thickBot="1" x14ac:dyDescent="0.35">
      <c r="A38" s="189" t="s">
        <v>99</v>
      </c>
      <c r="B38" s="189"/>
      <c r="C38" s="190"/>
      <c r="D38" s="190"/>
      <c r="E38" s="190"/>
      <c r="F38" s="190"/>
      <c r="G38" s="29"/>
      <c r="H38" s="124">
        <f>+I38+J38</f>
        <v>1</v>
      </c>
      <c r="I38" s="164">
        <f>+I37/H37</f>
        <v>0.83333333333333337</v>
      </c>
      <c r="J38" s="165">
        <f>+J37/H37</f>
        <v>0.16666666666666666</v>
      </c>
      <c r="L38" s="166">
        <f>+M38+N38</f>
        <v>0.99999999999999989</v>
      </c>
      <c r="M38" s="167">
        <f>+M37/L37</f>
        <v>0.83713014106514594</v>
      </c>
      <c r="N38" s="168">
        <f>+N37/L37</f>
        <v>0.16286985893485392</v>
      </c>
      <c r="BC38" s="193"/>
      <c r="BP38" s="192">
        <f>'[18]POA AR-L1273'!BP38</f>
        <v>0</v>
      </c>
      <c r="CD38" s="216">
        <f>'[18]POA AR-L1273'!CD38</f>
        <v>0</v>
      </c>
      <c r="CE38" s="216">
        <f>'[18]POA AR-L1273'!CE38</f>
        <v>0</v>
      </c>
    </row>
    <row r="39" spans="1:83" s="192" customFormat="1" ht="15" thickBot="1" x14ac:dyDescent="0.35">
      <c r="A39" s="217" t="s">
        <v>100</v>
      </c>
      <c r="B39" s="218"/>
      <c r="C39" s="219"/>
      <c r="D39" s="219"/>
      <c r="E39" s="220"/>
      <c r="F39" s="220"/>
      <c r="G39" s="221"/>
      <c r="H39" s="222">
        <v>17</v>
      </c>
      <c r="I39" s="223"/>
      <c r="J39" s="224"/>
      <c r="K39" s="169" t="s">
        <v>101</v>
      </c>
      <c r="L39" s="170"/>
      <c r="M39" s="170"/>
      <c r="N39" s="170"/>
      <c r="O39" s="171"/>
      <c r="P39" s="172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173">
        <f>+AC37-SUM(Q37:AB37)</f>
        <v>0</v>
      </c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3">
        <f>+AP37-SUM(AD37:AO37)</f>
        <v>0</v>
      </c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5">
        <f>+BC37-SUM(AQ37:BB37)</f>
        <v>0</v>
      </c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3">
        <f>'[18]POA AR-L1273'!BP39</f>
        <v>0</v>
      </c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3">
        <f>+CC37-SUM(BQ37:CB37)</f>
        <v>0</v>
      </c>
      <c r="CD39" s="216">
        <f>'[18]POA AR-L1273'!CD39</f>
        <v>0</v>
      </c>
      <c r="CE39" s="216">
        <f>'[18]POA AR-L1273'!CE39</f>
        <v>180000000</v>
      </c>
    </row>
    <row r="40" spans="1:83" s="192" customFormat="1" x14ac:dyDescent="0.3">
      <c r="A40" s="191"/>
      <c r="B40" s="191"/>
      <c r="C40" s="195"/>
      <c r="D40" s="195"/>
      <c r="E40" s="191"/>
      <c r="F40" s="191"/>
      <c r="G40" s="191"/>
      <c r="H40" s="194"/>
      <c r="I40" s="223"/>
      <c r="J40" s="191"/>
      <c r="K40" s="195"/>
      <c r="L40" s="226"/>
      <c r="M40" s="191"/>
      <c r="N40" s="191"/>
      <c r="O40" s="8"/>
      <c r="BC40" s="193"/>
      <c r="BP40" s="192">
        <f>'[18]POA AR-L1273'!BP40</f>
        <v>0</v>
      </c>
      <c r="CD40" s="216"/>
      <c r="CE40" s="216"/>
    </row>
    <row r="41" spans="1:83" x14ac:dyDescent="0.3">
      <c r="A41" s="176" t="s">
        <v>102</v>
      </c>
      <c r="B41" s="176"/>
      <c r="C41" s="177"/>
      <c r="D41" s="177"/>
      <c r="E41" s="176"/>
      <c r="F41" s="176"/>
      <c r="G41" s="176"/>
      <c r="H41" s="178">
        <f>+H37-H36-H35-H33-H28-H24-H12-H10-H11-H9-H14-H16-H15-H25-H26-H29-H34-H17-H30-H31-H19-H20-H21</f>
        <v>0</v>
      </c>
      <c r="I41" s="178">
        <f t="shared" ref="I41:P41" si="107">+I37-I36-I35-I33-I28-I24-I12-I10-I11-I9-I14-I16-I15-I25-I26-I29-I34-I17-I30-I31-I19-I20-I21</f>
        <v>0</v>
      </c>
      <c r="J41" s="178">
        <f t="shared" si="107"/>
        <v>0</v>
      </c>
      <c r="K41" s="178">
        <f t="shared" si="107"/>
        <v>0.16666666666666666</v>
      </c>
      <c r="L41" s="178">
        <f t="shared" si="107"/>
        <v>-700899452.13013315</v>
      </c>
      <c r="M41" s="178">
        <f t="shared" si="107"/>
        <v>-575125825.57483542</v>
      </c>
      <c r="N41" s="178">
        <f t="shared" si="107"/>
        <v>-125773626.55529818</v>
      </c>
      <c r="O41" s="178" t="e">
        <f t="shared" si="107"/>
        <v>#REF!</v>
      </c>
      <c r="P41" s="178" t="e">
        <f t="shared" si="107"/>
        <v>#REF!</v>
      </c>
      <c r="Q41" s="178">
        <f>+Q37-Q36-Q35-Q33-Q24-Q12-Q10-Q11-Q9-Q14-Q16-Q15-Q25-Q26-Q29-Q34-Q17-Q30-Q31-Q19-Q20-Q21-Q28</f>
        <v>0</v>
      </c>
      <c r="R41" s="178">
        <f t="shared" ref="R41:CC41" si="108">+R37-R36-R35-R33-R24-R12-R10-R11-R9-R14-R16-R15-R25-R26-R29-R34-R17-R30-R31-R19-R20-R21-R28</f>
        <v>0</v>
      </c>
      <c r="S41" s="178">
        <f t="shared" si="108"/>
        <v>0</v>
      </c>
      <c r="T41" s="178">
        <f t="shared" si="108"/>
        <v>0</v>
      </c>
      <c r="U41" s="178">
        <f t="shared" si="108"/>
        <v>0</v>
      </c>
      <c r="V41" s="178">
        <f t="shared" si="108"/>
        <v>0</v>
      </c>
      <c r="W41" s="178">
        <f t="shared" si="108"/>
        <v>3.637978807091713E-12</v>
      </c>
      <c r="X41" s="178">
        <f t="shared" si="108"/>
        <v>3.637978807091713E-12</v>
      </c>
      <c r="Y41" s="178">
        <f t="shared" si="108"/>
        <v>-1.4551915228366852E-10</v>
      </c>
      <c r="Z41" s="178">
        <f t="shared" si="108"/>
        <v>3.7834979593753815E-10</v>
      </c>
      <c r="AA41" s="178">
        <f t="shared" si="108"/>
        <v>-1.0186340659856796E-10</v>
      </c>
      <c r="AB41" s="178">
        <f t="shared" si="108"/>
        <v>-2.1827872842550278E-11</v>
      </c>
      <c r="AC41" s="178">
        <f t="shared" si="108"/>
        <v>1.1641532182693481E-10</v>
      </c>
      <c r="AD41" s="178">
        <f t="shared" si="108"/>
        <v>5.4569682106375694E-11</v>
      </c>
      <c r="AE41" s="178">
        <f t="shared" si="108"/>
        <v>-4.0017766878008842E-11</v>
      </c>
      <c r="AF41" s="178">
        <f t="shared" si="108"/>
        <v>1.9281287677586079E-10</v>
      </c>
      <c r="AG41" s="178">
        <f t="shared" si="108"/>
        <v>-6.2209437601268291E-10</v>
      </c>
      <c r="AH41" s="178">
        <f t="shared" si="108"/>
        <v>-5.056790541857481E-10</v>
      </c>
      <c r="AI41" s="178">
        <f t="shared" si="108"/>
        <v>-3.7471181713044643E-10</v>
      </c>
      <c r="AJ41" s="178">
        <f t="shared" si="108"/>
        <v>0</v>
      </c>
      <c r="AK41" s="178">
        <f t="shared" si="108"/>
        <v>-1.7098500393331051E-10</v>
      </c>
      <c r="AL41" s="178">
        <f t="shared" si="108"/>
        <v>2.9467628337442875E-10</v>
      </c>
      <c r="AM41" s="178">
        <f t="shared" si="108"/>
        <v>6.184563972055912E-11</v>
      </c>
      <c r="AN41" s="178">
        <f t="shared" si="108"/>
        <v>2.9467628337442875E-10</v>
      </c>
      <c r="AO41" s="178">
        <f t="shared" si="108"/>
        <v>0</v>
      </c>
      <c r="AP41" s="178">
        <f t="shared" si="108"/>
        <v>0</v>
      </c>
      <c r="AQ41" s="178">
        <f t="shared" si="108"/>
        <v>5.8207660913467407E-11</v>
      </c>
      <c r="AR41" s="178">
        <f t="shared" si="108"/>
        <v>-4.0745362639427185E-10</v>
      </c>
      <c r="AS41" s="178">
        <f t="shared" si="108"/>
        <v>1.1641532182693481E-9</v>
      </c>
      <c r="AT41" s="178">
        <f t="shared" si="108"/>
        <v>6.6938810050487518E-10</v>
      </c>
      <c r="AU41" s="178">
        <f t="shared" si="108"/>
        <v>6.6938810050487518E-10</v>
      </c>
      <c r="AV41" s="178">
        <f t="shared" si="108"/>
        <v>-1.1641532182693481E-10</v>
      </c>
      <c r="AW41" s="178">
        <f t="shared" si="108"/>
        <v>-7.2759576141834259E-10</v>
      </c>
      <c r="AX41" s="178">
        <f t="shared" si="108"/>
        <v>-7.2759576141834259E-10</v>
      </c>
      <c r="AY41" s="178">
        <f t="shared" si="108"/>
        <v>-6.9849193096160889E-10</v>
      </c>
      <c r="AZ41" s="178">
        <f t="shared" si="108"/>
        <v>-2.3283064365386963E-10</v>
      </c>
      <c r="BA41" s="178">
        <f t="shared" si="108"/>
        <v>-1.1641532182693481E-10</v>
      </c>
      <c r="BB41" s="178">
        <f t="shared" si="108"/>
        <v>4.9476511776447296E-10</v>
      </c>
      <c r="BC41" s="178">
        <f t="shared" si="108"/>
        <v>-3.2596290111541748E-9</v>
      </c>
      <c r="BD41" s="178">
        <f t="shared" si="108"/>
        <v>1.4551915228366852E-10</v>
      </c>
      <c r="BE41" s="178">
        <f t="shared" si="108"/>
        <v>6.4028427004814148E-10</v>
      </c>
      <c r="BF41" s="178">
        <f t="shared" si="108"/>
        <v>-2.3283064365386963E-10</v>
      </c>
      <c r="BG41" s="178" t="e">
        <f t="shared" si="108"/>
        <v>#REF!</v>
      </c>
      <c r="BH41" s="178" t="e">
        <f t="shared" si="108"/>
        <v>#REF!</v>
      </c>
      <c r="BI41" s="178" t="e">
        <f t="shared" si="108"/>
        <v>#REF!</v>
      </c>
      <c r="BJ41" s="178" t="e">
        <f t="shared" si="108"/>
        <v>#REF!</v>
      </c>
      <c r="BK41" s="178" t="e">
        <f t="shared" si="108"/>
        <v>#REF!</v>
      </c>
      <c r="BL41" s="178" t="e">
        <f t="shared" si="108"/>
        <v>#REF!</v>
      </c>
      <c r="BM41" s="178" t="e">
        <f t="shared" si="108"/>
        <v>#REF!</v>
      </c>
      <c r="BN41" s="178" t="e">
        <f t="shared" si="108"/>
        <v>#REF!</v>
      </c>
      <c r="BO41" s="178" t="e">
        <f t="shared" si="108"/>
        <v>#REF!</v>
      </c>
      <c r="BP41" s="178">
        <f>'[18]POA AR-L1273'!BP41</f>
        <v>-3.7252902984619141E-9</v>
      </c>
      <c r="BQ41" s="178">
        <f t="shared" si="108"/>
        <v>-1.7462298274040222E-10</v>
      </c>
      <c r="BR41" s="178">
        <f t="shared" si="108"/>
        <v>-1.7462298274040222E-10</v>
      </c>
      <c r="BS41" s="178">
        <f t="shared" si="108"/>
        <v>-2.3283064365386963E-10</v>
      </c>
      <c r="BT41" s="178">
        <f t="shared" si="108"/>
        <v>-2.3283064365386963E-10</v>
      </c>
      <c r="BU41" s="178">
        <f t="shared" si="108"/>
        <v>-2.3283064365386963E-10</v>
      </c>
      <c r="BV41" s="178">
        <f t="shared" si="108"/>
        <v>0</v>
      </c>
      <c r="BW41" s="178">
        <f t="shared" si="108"/>
        <v>0</v>
      </c>
      <c r="BX41" s="178">
        <f t="shared" si="108"/>
        <v>-2.3283064365386963E-10</v>
      </c>
      <c r="BY41" s="178">
        <f t="shared" si="108"/>
        <v>-2.3283064365386963E-10</v>
      </c>
      <c r="BZ41" s="178">
        <f t="shared" si="108"/>
        <v>0</v>
      </c>
      <c r="CA41" s="178">
        <f t="shared" si="108"/>
        <v>0</v>
      </c>
      <c r="CB41" s="178">
        <f t="shared" si="108"/>
        <v>3.4924596548080444E-10</v>
      </c>
      <c r="CC41" s="178">
        <f t="shared" si="108"/>
        <v>-9.3132257461547852E-10</v>
      </c>
      <c r="CD41" s="227"/>
      <c r="CE41" s="227"/>
    </row>
    <row r="42" spans="1:83" x14ac:dyDescent="0.3">
      <c r="A42" s="179" t="s">
        <v>103</v>
      </c>
      <c r="B42" s="179"/>
      <c r="C42" s="180"/>
      <c r="D42" s="180"/>
      <c r="E42" s="179"/>
      <c r="F42" s="179"/>
      <c r="G42" s="179"/>
      <c r="AC42" s="228"/>
    </row>
    <row r="43" spans="1:83" x14ac:dyDescent="0.3">
      <c r="A43" s="179" t="s">
        <v>104</v>
      </c>
      <c r="B43" s="179"/>
      <c r="C43" s="180"/>
      <c r="D43" s="180"/>
      <c r="E43" s="179"/>
      <c r="F43" s="179"/>
      <c r="G43" s="179"/>
      <c r="I43" s="229"/>
      <c r="J43" s="229"/>
    </row>
    <row r="44" spans="1:83" x14ac:dyDescent="0.3">
      <c r="A44" s="179" t="s">
        <v>105</v>
      </c>
      <c r="B44" s="179"/>
      <c r="C44" s="180"/>
      <c r="D44" s="180"/>
      <c r="E44" s="179"/>
      <c r="F44" s="179"/>
      <c r="G44" s="179"/>
      <c r="I44" s="230"/>
      <c r="J44" s="229"/>
    </row>
    <row r="45" spans="1:83" x14ac:dyDescent="0.3">
      <c r="A45" s="192" t="s">
        <v>106</v>
      </c>
      <c r="B45" s="179"/>
      <c r="C45" s="180"/>
      <c r="D45" s="180"/>
      <c r="E45" s="179"/>
      <c r="F45" s="179"/>
      <c r="G45" s="179"/>
    </row>
    <row r="46" spans="1:83" x14ac:dyDescent="0.3">
      <c r="A46" s="192" t="s">
        <v>107</v>
      </c>
      <c r="B46" s="179"/>
      <c r="C46" s="180"/>
      <c r="D46" s="180"/>
      <c r="E46" s="179"/>
      <c r="F46" s="179"/>
      <c r="G46" s="179"/>
      <c r="AC46" s="231"/>
    </row>
    <row r="47" spans="1:83" x14ac:dyDescent="0.3">
      <c r="A47" s="191" t="s">
        <v>108</v>
      </c>
      <c r="B47" s="179"/>
      <c r="C47" s="180"/>
      <c r="D47" s="180"/>
      <c r="E47" s="179"/>
      <c r="F47" s="179"/>
      <c r="G47" s="179"/>
    </row>
    <row r="48" spans="1:83" x14ac:dyDescent="0.3">
      <c r="K48" s="181"/>
      <c r="L48" s="181"/>
    </row>
  </sheetData>
  <mergeCells count="20">
    <mergeCell ref="P5:P6"/>
    <mergeCell ref="Q5:AB5"/>
    <mergeCell ref="AC5:AC6"/>
    <mergeCell ref="AP5:AP6"/>
    <mergeCell ref="A1:J2"/>
    <mergeCell ref="CF1:CG1"/>
    <mergeCell ref="A5:A6"/>
    <mergeCell ref="B5:B6"/>
    <mergeCell ref="C5:C6"/>
    <mergeCell ref="D5:D6"/>
    <mergeCell ref="E5:F5"/>
    <mergeCell ref="G5:G6"/>
    <mergeCell ref="H5:J5"/>
    <mergeCell ref="K5:K6"/>
    <mergeCell ref="BC5:BC6"/>
    <mergeCell ref="BP5:BP6"/>
    <mergeCell ref="CC5:CC6"/>
    <mergeCell ref="CD5:CE6"/>
    <mergeCell ref="L5:N5"/>
    <mergeCell ref="O5:O6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E0BB4D50A1283045842E88B7C277BA40" ma:contentTypeVersion="26" ma:contentTypeDescription="A content type to manage public (operations) IDB documents" ma:contentTypeScope="" ma:versionID="133bba18e27d8e3b768ce1028c87391a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211d9aa007c657f832f53da7a1ef1865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>R0001322805</Record_x0020_Number>
    <Key_x0020_Document xmlns="cdc7663a-08f0-4737-9e8c-148ce897a09c">false</Key_x0020_Document>
    <Other_x0020_Author xmlns="cdc7663a-08f0-4737-9e8c-148ce897a09c" xsi:nil="true"/>
    <Division_x0020_or_x0020_Unit xmlns="cdc7663a-08f0-4737-9e8c-148ce897a09c">INE/WSA</Division_x0020_or_x0020_Unit>
    <IDBDocs_x0020_Number xmlns="cdc7663a-08f0-4737-9e8c-148ce897a09c" xsi:nil="true"/>
    <Document_x0020_Author xmlns="cdc7663a-08f0-4737-9e8c-148ce897a09c">Guerrero Rivera, Marilyn Ivette</Document_x0020_Author>
    <_dlc_DocId xmlns="cdc7663a-08f0-4737-9e8c-148ce897a09c">EZSHARE-908481879-27</_dlc_DocId>
    <Operation_x0020_Type xmlns="cdc7663a-08f0-4737-9e8c-148ce897a09c">Loan Operation</Operation_x0020_Type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Argentina</TermName>
          <TermId xmlns="http://schemas.microsoft.com/office/infopath/2007/PartnerControls">eb1b705c-195f-4c3b-9661-b201f2fee3c5</TermId>
        </TermInfo>
      </Terms>
    </ic46d7e087fd4a108fb86518ca413cc6>
    <TaxCatchAll xmlns="cdc7663a-08f0-4737-9e8c-148ce897a09c">
      <Value>50</Value>
      <Value>5</Value>
      <Value>4</Value>
      <Value>1</Value>
      <Value>49</Value>
    </TaxCatchAll>
    <Fiscal_x0020_Year_x0020_IDB xmlns="cdc7663a-08f0-4737-9e8c-148ce897a09c">2017</Fiscal_x0020_Year_x0020_IDB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AR-L1273</Project_x0020_Number>
    <Package_x0020_Code xmlns="cdc7663a-08f0-4737-9e8c-148ce897a09c" xsi:nil="true"/>
    <Migration_x0020_Info xmlns="cdc7663a-08f0-4737-9e8c-148ce897a09c" xsi:nil="true"/>
    <Approval_x0020_Number xmlns="cdc7663a-08f0-4737-9e8c-148ce897a09c" xsi:nil="true"/>
    <Business_x0020_Area xmlns="cdc7663a-08f0-4737-9e8c-148ce897a09c" xsi:nil="true"/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ccess_x0020_to_x0020_Information_x00a0_Policy xmlns="cdc7663a-08f0-4737-9e8c-148ce897a09c">Public - Simultaneous Disclosure</Access_x0020_to_x0020_Information_x00a0_Policy>
    <SISCOR_x0020_Number xmlns="cdc7663a-08f0-4737-9e8c-148ce897a09c" xsi:nil="true"/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SUPPLY URBAN</TermName>
          <TermId xmlns="http://schemas.microsoft.com/office/infopath/2007/PartnerControls">28df1b5d-8f50-49f8-b50a-8bcbae67d2a4</TermId>
        </TermInfo>
      </Terms>
    </b2ec7cfb18674cb8803df6b262e8b107>
    <Document_x0020_Language_x0020_IDB xmlns="cdc7663a-08f0-4737-9e8c-148ce897a09c">Spanish</Document_x0020_Language_x0020_IDB>
    <_dlc_DocIdUrl xmlns="cdc7663a-08f0-4737-9e8c-148ce897a09c">
      <Url>https://idbg.sharepoint.com/teams/EZ-AR-LON/AR-L1273/_layouts/15/DocIdRedir.aspx?ID=EZSHARE-908481879-27</Url>
      <Description>EZSHARE-908481879-27</Description>
    </_dlc_DocIdUrl>
    <Phase xmlns="cdc7663a-08f0-4737-9e8c-148ce897a09c" xsi:nil="true"/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87DFD383-5493-4568-952F-7810DD6909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A93E66-D93A-44A9-A1BD-2ABC1D64F523}"/>
</file>

<file path=customXml/itemProps3.xml><?xml version="1.0" encoding="utf-8"?>
<ds:datastoreItem xmlns:ds="http://schemas.openxmlformats.org/officeDocument/2006/customXml" ds:itemID="{246B5B27-E821-4195-92C3-F81171714E66}"/>
</file>

<file path=customXml/itemProps4.xml><?xml version="1.0" encoding="utf-8"?>
<ds:datastoreItem xmlns:ds="http://schemas.openxmlformats.org/officeDocument/2006/customXml" ds:itemID="{14D45ADA-9F61-4C90-AE59-804FFA23559A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dc7663a-08f0-4737-9e8c-148ce897a09c"/>
    <ds:schemaRef ds:uri="http://purl.org/dc/dcmitype/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EA322AE1-2266-47EE-A226-E85CAB3DF2F6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1D40B726-E4BD-477E-A8B9-B5C544462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PEP AR-L1273</vt:lpstr>
      <vt:lpstr>POA</vt:lpstr>
      <vt:lpstr>'PEP AR-L1273'!Print_Area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Oyamada Kroug, Jorge Ruben</dc:creator>
  <cp:keywords/>
  <dc:description/>
  <cp:lastModifiedBy>Machado, Kleber B.</cp:lastModifiedBy>
  <cp:revision/>
  <dcterms:created xsi:type="dcterms:W3CDTF">2017-09-27T11:40:53Z</dcterms:created>
  <dcterms:modified xsi:type="dcterms:W3CDTF">2017-10-18T20:25:09Z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50;#WATER SUPPLY URBAN|28df1b5d-8f50-49f8-b50a-8bcbae67d2a4</vt:lpwstr>
  </property>
  <property fmtid="{D5CDD505-2E9C-101B-9397-08002B2CF9AE}" pid="7" name="Country">
    <vt:lpwstr>5;#Argentina|eb1b705c-195f-4c3b-9661-b201f2fee3c5</vt:lpwstr>
  </property>
  <property fmtid="{D5CDD505-2E9C-101B-9397-08002B2CF9AE}" pid="8" name="Fund IDB">
    <vt:lpwstr>4;#ORC|c028a4b2-ad8b-4cf4-9cac-a2ae6a778e23</vt:lpwstr>
  </property>
  <property fmtid="{D5CDD505-2E9C-101B-9397-08002B2CF9AE}" pid="9" name="_dlc_DocIdItemGuid">
    <vt:lpwstr>9afa3ae9-dbb8-414a-bfcf-b8ac779114cd</vt:lpwstr>
  </property>
  <property fmtid="{D5CDD505-2E9C-101B-9397-08002B2CF9AE}" pid="10" name="Sector IDB">
    <vt:lpwstr>49;#WATER AND SANITATION|ba6b63cd-e402-47cb-9357-08149f7ce046</vt:lpwstr>
  </property>
  <property fmtid="{D5CDD505-2E9C-101B-9397-08002B2CF9AE}" pid="11" name="Function Operations IDB">
    <vt:lpwstr>1;#Project Preparation, Planning and Design|29ca0c72-1fc4-435f-a09c-28585cb5eac9</vt:lpwstr>
  </property>
  <property fmtid="{D5CDD505-2E9C-101B-9397-08002B2CF9AE}" pid="12" name="Abstract">
    <vt:lpwstr/>
  </property>
  <property fmtid="{D5CDD505-2E9C-101B-9397-08002B2CF9AE}" pid="13" name="Disclosure Activity">
    <vt:lpwstr>Loan Proposal</vt:lpwstr>
  </property>
  <property fmtid="{D5CDD505-2E9C-101B-9397-08002B2CF9AE}" pid="14" name="Region">
    <vt:lpwstr/>
  </property>
  <property fmtid="{D5CDD505-2E9C-101B-9397-08002B2CF9AE}" pid="15" name="Publication Type">
    <vt:lpwstr/>
  </property>
  <property fmtid="{D5CDD505-2E9C-101B-9397-08002B2CF9AE}" pid="17" name="Webtopic">
    <vt:lpwstr/>
  </property>
  <property fmtid="{D5CDD505-2E9C-101B-9397-08002B2CF9AE}" pid="18" name="Publishing House">
    <vt:lpwstr/>
  </property>
  <property fmtid="{D5CDD505-2E9C-101B-9397-08002B2CF9AE}" pid="19" name="Disclosed">
    <vt:bool>false</vt:bool>
  </property>
  <property fmtid="{D5CDD505-2E9C-101B-9397-08002B2CF9AE}" pid="20" name="KP Topics">
    <vt:lpwstr/>
  </property>
  <property fmtid="{D5CDD505-2E9C-101B-9397-08002B2CF9AE}" pid="21" name="Editor1">
    <vt:lpwstr/>
  </property>
  <property fmtid="{D5CDD505-2E9C-101B-9397-08002B2CF9AE}" pid="22" name="URL">
    <vt:lpwstr/>
  </property>
  <property fmtid="{D5CDD505-2E9C-101B-9397-08002B2CF9AE}" pid="23" name="ATI Undisclose Document Workflow">
    <vt:lpwstr/>
  </property>
  <property fmtid="{D5CDD505-2E9C-101B-9397-08002B2CF9AE}" pid="24" name="ATI Disclose Document Workflow v5">
    <vt:lpwstr/>
  </property>
  <property fmtid="{D5CDD505-2E9C-101B-9397-08002B2CF9AE}" pid="25" name="ContentTypeId">
    <vt:lpwstr>0x0101001A458A224826124E8B45B1D613300CFC00E0BB4D50A1283045842E88B7C277BA40</vt:lpwstr>
  </property>
</Properties>
</file>