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geb\Desktop\Risk Management\"/>
    </mc:Choice>
  </mc:AlternateContent>
  <xr:revisionPtr revIDLastSave="0" documentId="8_{6BF899CA-ED70-4D02-A985-9E3683C35152}" xr6:coauthVersionLast="28" xr6:coauthVersionMax="28" xr10:uidLastSave="{00000000-0000-0000-0000-000000000000}"/>
  <bookViews>
    <workbookView xWindow="0" yWindow="0" windowWidth="23040" windowHeight="8760" tabRatio="833" firstSheet="1" activeTab="2" xr2:uid="{00000000-000D-0000-FFFF-FFFF00000000}"/>
  </bookViews>
  <sheets>
    <sheet name="PMR-PEP " sheetId="18" state="hidden" r:id="rId1"/>
    <sheet name="1.Plan Annuel d'opération" sheetId="1" r:id="rId2"/>
    <sheet name="3. Plan de passation de marchés" sheetId="13" r:id="rId3"/>
    <sheet name="5.Prévision flux de trésorerie" sheetId="2" r:id="rId4"/>
    <sheet name="10. PEP" sheetId="20" state="hidden" r:id="rId5"/>
  </sheets>
  <externalReferences>
    <externalReference r:id="rId6"/>
    <externalReference r:id="rId7"/>
  </externalReferences>
  <definedNames>
    <definedName name="Component1" localSheetId="0">'[1]7.a Gestion Risques IDENTIF'!$C$11</definedName>
    <definedName name="Component1">#REF!</definedName>
    <definedName name="Component10" localSheetId="0">'[1]7.a Gestion Risques IDENTIF'!$C$101</definedName>
    <definedName name="Component10">#REF!</definedName>
    <definedName name="Component11" localSheetId="0">'[1]7.a Gestion Risques IDENTIF'!$C$111</definedName>
    <definedName name="Component11">#REF!</definedName>
    <definedName name="Component12" localSheetId="0">'[1]7.a Gestion Risques IDENTIF'!$C$121</definedName>
    <definedName name="Component12">#REF!</definedName>
    <definedName name="Component13" localSheetId="0">'[1]7.a Gestion Risques IDENTIF'!$C$131</definedName>
    <definedName name="Component13">#REF!</definedName>
    <definedName name="Component14" localSheetId="0">'[1]7.a Gestion Risques IDENTIF'!$C$141</definedName>
    <definedName name="Component14">#REF!</definedName>
    <definedName name="Component15" localSheetId="0">'[1]7.a Gestion Risques IDENTIF'!$C$151</definedName>
    <definedName name="Component15">#REF!</definedName>
    <definedName name="Component16" localSheetId="0">'[1]7.a Gestion Risques IDENTIF'!$C$161</definedName>
    <definedName name="Component16">#REF!</definedName>
    <definedName name="Component17" localSheetId="0">'[1]7.a Gestion Risques IDENTIF'!$C$171</definedName>
    <definedName name="Component17">#REF!</definedName>
    <definedName name="Component18" localSheetId="0">'[1]7.a Gestion Risques IDENTIF'!$C$181</definedName>
    <definedName name="Component18">#REF!</definedName>
    <definedName name="Component19" localSheetId="0">'[1]7.a Gestion Risques IDENTIF'!$C$191</definedName>
    <definedName name="Component19">#REF!</definedName>
    <definedName name="Component2" localSheetId="0">'[1]7.a Gestion Risques IDENTIF'!$C$21</definedName>
    <definedName name="Component2">#REF!</definedName>
    <definedName name="Component20" localSheetId="0">'[1]7.a Gestion Risques IDENTIF'!$C$201</definedName>
    <definedName name="Component20">#REF!</definedName>
    <definedName name="Component3" localSheetId="0">'[1]7.a Gestion Risques IDENTIF'!$C$31</definedName>
    <definedName name="Component3">#REF!</definedName>
    <definedName name="Component4" localSheetId="0">'[1]7.a Gestion Risques IDENTIF'!$C$41</definedName>
    <definedName name="Component4">#REF!</definedName>
    <definedName name="Component5" localSheetId="0">'[1]7.a Gestion Risques IDENTIF'!$C$51</definedName>
    <definedName name="Component5">#REF!</definedName>
    <definedName name="Component6" localSheetId="0">'[1]7.a Gestion Risques IDENTIF'!$C$61</definedName>
    <definedName name="Component6">#REF!</definedName>
    <definedName name="Component7" localSheetId="0">'[1]7.a Gestion Risques IDENTIF'!$C$71</definedName>
    <definedName name="Component7">#REF!</definedName>
    <definedName name="Component8" localSheetId="0">'[1]7.a Gestion Risques IDENTIF'!$C$81</definedName>
    <definedName name="Component8">#REF!</definedName>
    <definedName name="Component9" localSheetId="0">'[1]7.a Gestion Risques IDENTIF'!$C$91</definedName>
    <definedName name="Component9">#REF!</definedName>
    <definedName name="Impact1">'[1]7.b Gestion Risques QUALIF'!$F$15</definedName>
    <definedName name="Impact10">'[1]7.b Gestion Risques QUALIF'!$F$24</definedName>
    <definedName name="Impact11">'[1]7.b Gestion Risques QUALIF'!$F$25</definedName>
    <definedName name="Impact12">'[1]7.b Gestion Risques QUALIF'!$F$26</definedName>
    <definedName name="Impact13">'[1]7.b Gestion Risques QUALIF'!$F$27</definedName>
    <definedName name="Impact14">'[1]7.b Gestion Risques QUALIF'!$F$28</definedName>
    <definedName name="Impact15">'[1]7.b Gestion Risques QUALIF'!$F$29</definedName>
    <definedName name="Impact16">'[1]7.b Gestion Risques QUALIF'!$F$30</definedName>
    <definedName name="Impact17">'[1]7.b Gestion Risques QUALIF'!$F$31</definedName>
    <definedName name="Impact18">'[1]7.b Gestion Risques QUALIF'!$F$32</definedName>
    <definedName name="Impact19">'[1]7.b Gestion Risques QUALIF'!$F$33</definedName>
    <definedName name="Impact2">'[1]7.b Gestion Risques QUALIF'!$F$16</definedName>
    <definedName name="Impact20">'[1]7.b Gestion Risques QUALIF'!$F$34</definedName>
    <definedName name="Impact3">'[1]7.b Gestion Risques QUALIF'!$F$17</definedName>
    <definedName name="Impact4">'[1]7.b Gestion Risques QUALIF'!$F$18</definedName>
    <definedName name="Impact5">'[1]7.b Gestion Risques QUALIF'!$F$19</definedName>
    <definedName name="Impact6">'[1]7.b Gestion Risques QUALIF'!$F$20</definedName>
    <definedName name="Impact7">'[1]7.b Gestion Risques QUALIF'!$F$21</definedName>
    <definedName name="Impact8">'[1]7.b Gestion Risques QUALIF'!$F$22</definedName>
    <definedName name="Impact9">'[1]7.b Gestion Risques QUALIF'!$F$23</definedName>
    <definedName name="Level1">#REF!</definedName>
    <definedName name="Level10">#REF!</definedName>
    <definedName name="Level11">#REF!</definedName>
    <definedName name="Level12">#REF!</definedName>
    <definedName name="Level13">#REF!</definedName>
    <definedName name="Level14">#REF!</definedName>
    <definedName name="Level15">#REF!</definedName>
    <definedName name="Level16">#REF!</definedName>
    <definedName name="Level17">#REF!</definedName>
    <definedName name="Level18">#REF!</definedName>
    <definedName name="Level19">#REF!</definedName>
    <definedName name="Level2" localSheetId="0">'[1]7.b Gestion Risques QUALIF'!$J$16</definedName>
    <definedName name="Level2">#REF!</definedName>
    <definedName name="Level20">#REF!</definedName>
    <definedName name="Level3" localSheetId="0">'[1]7.b Gestion Risques QUALIF'!$J$17</definedName>
    <definedName name="Level3">#REF!</definedName>
    <definedName name="Level4">#REF!</definedName>
    <definedName name="Level5">#REF!</definedName>
    <definedName name="Level6">#REF!</definedName>
    <definedName name="Level7">#REF!</definedName>
    <definedName name="Level8">#REF!</definedName>
    <definedName name="Level9">#REF!</definedName>
    <definedName name="_xlnm.Print_Area" localSheetId="2">'3. Plan de passation de marchés'!$B$1:$M$34</definedName>
    <definedName name="Probability1">'[1]7.b Gestion Risques QUALIF'!$G$15</definedName>
    <definedName name="Probability10">'[1]7.b Gestion Risques QUALIF'!$G$24</definedName>
    <definedName name="Probability11">'[1]7.b Gestion Risques QUALIF'!$G$25</definedName>
    <definedName name="Probability12">'[1]7.b Gestion Risques QUALIF'!$G$26</definedName>
    <definedName name="Probability13">'[1]7.b Gestion Risques QUALIF'!$G$27</definedName>
    <definedName name="Probability14">'[1]7.b Gestion Risques QUALIF'!$G$28</definedName>
    <definedName name="Probability15">'[1]7.b Gestion Risques QUALIF'!$G$29</definedName>
    <definedName name="Probability16">'[1]7.b Gestion Risques QUALIF'!$G$30</definedName>
    <definedName name="Probability17">'[1]7.b Gestion Risques QUALIF'!$G$31</definedName>
    <definedName name="Probability18">'[1]7.b Gestion Risques QUALIF'!$G$32</definedName>
    <definedName name="Probability19">'[1]7.b Gestion Risques QUALIF'!$G$33</definedName>
    <definedName name="Probability2">'[1]7.b Gestion Risques QUALIF'!$G$16</definedName>
    <definedName name="Probability20">'[1]7.b Gestion Risques QUALIF'!$G$34</definedName>
    <definedName name="Probability3">'[1]7.b Gestion Risques QUALIF'!$G$17</definedName>
    <definedName name="Probability4">'[1]7.b Gestion Risques QUALIF'!$G$18</definedName>
    <definedName name="Probability5">'[1]7.b Gestion Risques QUALIF'!$G$19</definedName>
    <definedName name="Probability6">'[1]7.b Gestion Risques QUALIF'!$G$20</definedName>
    <definedName name="Probability7">'[1]7.b Gestion Risques QUALIF'!$G$21</definedName>
    <definedName name="Probability8">'[1]7.b Gestion Risques QUALIF'!$G$22</definedName>
    <definedName name="Probability9">'[1]7.b Gestion Risques QUALIF'!$G$23</definedName>
    <definedName name="Risk1" localSheetId="0">'[1]7.a Gestion Risques IDENTIF'!$E$11</definedName>
    <definedName name="Risk1">#REF!</definedName>
    <definedName name="Risk10" localSheetId="0">'[1]7.a Gestion Risques IDENTIF'!$E$101</definedName>
    <definedName name="Risk10">#REF!</definedName>
    <definedName name="Risk11" localSheetId="0">'[1]7.a Gestion Risques IDENTIF'!$E$111</definedName>
    <definedName name="Risk11">#REF!</definedName>
    <definedName name="Risk12" localSheetId="0">'[1]7.a Gestion Risques IDENTIF'!$E$121</definedName>
    <definedName name="Risk12">#REF!</definedName>
    <definedName name="Risk13" localSheetId="0">'[1]7.a Gestion Risques IDENTIF'!$E$131</definedName>
    <definedName name="Risk13">#REF!</definedName>
    <definedName name="Risk14" localSheetId="0">'[1]7.a Gestion Risques IDENTIF'!$E$141</definedName>
    <definedName name="Risk14">#REF!</definedName>
    <definedName name="Risk15" localSheetId="0">'[1]7.a Gestion Risques IDENTIF'!$E$151</definedName>
    <definedName name="Risk15">#REF!</definedName>
    <definedName name="Risk16" localSheetId="0">'[1]7.a Gestion Risques IDENTIF'!$E$161</definedName>
    <definedName name="Risk16">#REF!</definedName>
    <definedName name="Risk17" localSheetId="0">'[1]7.a Gestion Risques IDENTIF'!$E$171</definedName>
    <definedName name="Risk17">#REF!</definedName>
    <definedName name="Risk18" localSheetId="0">'[1]7.a Gestion Risques IDENTIF'!$E$181</definedName>
    <definedName name="Risk18">#REF!</definedName>
    <definedName name="Risk19" localSheetId="0">'[1]7.a Gestion Risques IDENTIF'!$E$191</definedName>
    <definedName name="Risk19">#REF!</definedName>
    <definedName name="Risk2" localSheetId="0">'[1]7.a Gestion Risques IDENTIF'!$E$21</definedName>
    <definedName name="Risk2">#REF!</definedName>
    <definedName name="Risk20" localSheetId="0">'[1]7.a Gestion Risques IDENTIF'!$E$201</definedName>
    <definedName name="Risk20">#REF!</definedName>
    <definedName name="Risk3" localSheetId="0">'[1]7.a Gestion Risques IDENTIF'!$E$31</definedName>
    <definedName name="Risk3">#REF!</definedName>
    <definedName name="Risk4" localSheetId="0">'[1]7.a Gestion Risques IDENTIF'!$E$41</definedName>
    <definedName name="Risk4">#REF!</definedName>
    <definedName name="Risk5" localSheetId="0">'[1]7.a Gestion Risques IDENTIF'!$E$51</definedName>
    <definedName name="Risk5">#REF!</definedName>
    <definedName name="Risk6" localSheetId="0">'[1]7.a Gestion Risques IDENTIF'!$E$61</definedName>
    <definedName name="Risk6">#REF!</definedName>
    <definedName name="Risk7" localSheetId="0">'[1]7.a Gestion Risques IDENTIF'!$E$71</definedName>
    <definedName name="Risk7">#REF!</definedName>
    <definedName name="Risk8" localSheetId="0">'[1]7.a Gestion Risques IDENTIF'!$E$81</definedName>
    <definedName name="Risk8">#REF!</definedName>
    <definedName name="Risk9" localSheetId="0">'[1]7.a Gestion Risques IDENTIF'!$E$91</definedName>
    <definedName name="Risk9">#REF!</definedName>
    <definedName name="Typeofrisk1" localSheetId="0">'[1]7.a Gestion Risques IDENTIF'!$D$11</definedName>
    <definedName name="Typeofrisk1">#REF!</definedName>
    <definedName name="Typeofrisk10" localSheetId="0">'[1]7.a Gestion Risques IDENTIF'!$D$101</definedName>
    <definedName name="Typeofrisk10">#REF!</definedName>
    <definedName name="Typeofrisk11" localSheetId="0">'[1]7.a Gestion Risques IDENTIF'!$D$111</definedName>
    <definedName name="Typeofrisk11">#REF!</definedName>
    <definedName name="Typeofrisk12" localSheetId="0">'[1]7.a Gestion Risques IDENTIF'!$D$121</definedName>
    <definedName name="Typeofrisk12">#REF!</definedName>
    <definedName name="Typeofrisk13" localSheetId="0">'[1]7.a Gestion Risques IDENTIF'!$D$131</definedName>
    <definedName name="Typeofrisk13">#REF!</definedName>
    <definedName name="Typeofrisk14" localSheetId="0">'[1]7.a Gestion Risques IDENTIF'!$D$141</definedName>
    <definedName name="Typeofrisk14">#REF!</definedName>
    <definedName name="Typeofrisk15" localSheetId="0">'[1]7.a Gestion Risques IDENTIF'!$D$151</definedName>
    <definedName name="Typeofrisk15">#REF!</definedName>
    <definedName name="Typeofrisk16" localSheetId="0">'[1]7.a Gestion Risques IDENTIF'!$D$161</definedName>
    <definedName name="Typeofrisk16">#REF!</definedName>
    <definedName name="Typeofrisk17" localSheetId="0">'[1]7.a Gestion Risques IDENTIF'!$D$171</definedName>
    <definedName name="Typeofrisk17">#REF!</definedName>
    <definedName name="Typeofrisk18" localSheetId="0">'[1]7.a Gestion Risques IDENTIF'!$D$181</definedName>
    <definedName name="Typeofrisk18">#REF!</definedName>
    <definedName name="Typeofrisk19" localSheetId="0">'[1]7.a Gestion Risques IDENTIF'!$D$191</definedName>
    <definedName name="Typeofrisk19">#REF!</definedName>
    <definedName name="Typeofrisk2" localSheetId="0">'[1]7.a Gestion Risques IDENTIF'!$D$21</definedName>
    <definedName name="Typeofrisk2">#REF!</definedName>
    <definedName name="Typeofrisk20" localSheetId="0">'[1]7.a Gestion Risques IDENTIF'!$D$201</definedName>
    <definedName name="Typeofrisk20">#REF!</definedName>
    <definedName name="Typeofrisk3" localSheetId="0">'[1]7.a Gestion Risques IDENTIF'!$D$31</definedName>
    <definedName name="Typeofrisk3">#REF!</definedName>
    <definedName name="Typeofrisk4" localSheetId="0">'[1]7.a Gestion Risques IDENTIF'!$D$41</definedName>
    <definedName name="Typeofrisk4">#REF!</definedName>
    <definedName name="Typeofrisk5" localSheetId="0">'[1]7.a Gestion Risques IDENTIF'!$D$51</definedName>
    <definedName name="Typeofrisk5">#REF!</definedName>
    <definedName name="Typeofrisk6" localSheetId="0">'[1]7.a Gestion Risques IDENTIF'!$D$61</definedName>
    <definedName name="Typeofrisk6">#REF!</definedName>
    <definedName name="Typeofrisk7" localSheetId="0">'[1]7.a Gestion Risques IDENTIF'!$D$71</definedName>
    <definedName name="Typeofrisk7">#REF!</definedName>
    <definedName name="Typeofrisk8" localSheetId="0">'[1]7.a Gestion Risques IDENTIF'!$D$81</definedName>
    <definedName name="Typeofrisk8">#REF!</definedName>
    <definedName name="Typeofrisk9" localSheetId="0">'[1]7.a Gestion Risques IDENTIF'!$D$91</definedName>
    <definedName name="Typeofrisk9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3">#REF!</definedName>
    <definedName name="Value4">#REF!</definedName>
    <definedName name="Value5">#REF!</definedName>
    <definedName name="Value6">#REF!</definedName>
    <definedName name="Value7">#REF!</definedName>
    <definedName name="Value8">#REF!</definedName>
    <definedName name="Value9">#REF!</definedName>
  </definedNames>
  <calcPr calcId="171027"/>
</workbook>
</file>

<file path=xl/calcChain.xml><?xml version="1.0" encoding="utf-8"?>
<calcChain xmlns="http://schemas.openxmlformats.org/spreadsheetml/2006/main">
  <c r="G17" i="13" l="1"/>
  <c r="J16" i="1" l="1"/>
  <c r="H16" i="1"/>
  <c r="N22" i="1" l="1"/>
  <c r="D9" i="1"/>
  <c r="M12" i="2"/>
  <c r="N12" i="2"/>
  <c r="O12" i="2"/>
  <c r="E12" i="2"/>
  <c r="F12" i="2"/>
  <c r="G12" i="2"/>
  <c r="H12" i="2"/>
  <c r="I12" i="2"/>
  <c r="I20" i="1" s="1"/>
  <c r="J12" i="2"/>
  <c r="K12" i="2"/>
  <c r="L12" i="2"/>
  <c r="D12" i="2"/>
  <c r="O9" i="2"/>
  <c r="N9" i="2"/>
  <c r="M9" i="2"/>
  <c r="F9" i="2"/>
  <c r="E9" i="2"/>
  <c r="D9" i="2"/>
  <c r="J20" i="1" l="1"/>
  <c r="P12" i="2"/>
  <c r="L20" i="1"/>
  <c r="M20" i="1" s="1"/>
  <c r="F16" i="1"/>
  <c r="H20" i="1"/>
  <c r="L16" i="1"/>
  <c r="K20" i="1"/>
  <c r="F20" i="1"/>
  <c r="N20" i="1"/>
  <c r="BD12" i="20" l="1"/>
  <c r="BB12" i="20"/>
  <c r="F8" i="2" l="1"/>
  <c r="J8" i="2"/>
  <c r="D8" i="2"/>
  <c r="M11" i="2"/>
  <c r="N11" i="2"/>
  <c r="O11" i="2"/>
  <c r="E11" i="2"/>
  <c r="F11" i="2"/>
  <c r="G11" i="2"/>
  <c r="H11" i="2"/>
  <c r="I11" i="2"/>
  <c r="J11" i="2"/>
  <c r="K11" i="2"/>
  <c r="L11" i="2"/>
  <c r="D11" i="2"/>
  <c r="M8" i="2" l="1"/>
  <c r="I8" i="2"/>
  <c r="E8" i="2"/>
  <c r="D10" i="2"/>
  <c r="H8" i="2"/>
  <c r="O8" i="2"/>
  <c r="O10" i="2"/>
  <c r="K8" i="2"/>
  <c r="G8" i="2"/>
  <c r="N8" i="2"/>
  <c r="L8" i="2"/>
  <c r="G10" i="2"/>
  <c r="F10" i="2"/>
  <c r="I10" i="2"/>
  <c r="E10" i="2"/>
  <c r="N10" i="2"/>
  <c r="K10" i="2"/>
  <c r="J10" i="2"/>
  <c r="L10" i="2"/>
  <c r="H10" i="2"/>
  <c r="M10" i="2"/>
  <c r="P8" i="2" l="1"/>
  <c r="D22" i="1"/>
  <c r="E23" i="1" l="1"/>
  <c r="E15" i="1" l="1"/>
  <c r="E18" i="1"/>
  <c r="AX16" i="20"/>
  <c r="M22" i="1"/>
  <c r="K22" i="1"/>
  <c r="I22" i="1"/>
  <c r="AW16" i="20"/>
  <c r="O20" i="1" l="1"/>
  <c r="P20" i="1" l="1"/>
  <c r="F19" i="1" l="1"/>
  <c r="G19" i="1" s="1"/>
  <c r="J19" i="1"/>
  <c r="L19" i="1"/>
  <c r="M19" i="1" s="1"/>
  <c r="H19" i="1"/>
  <c r="I19" i="1" s="1"/>
  <c r="P11" i="2"/>
  <c r="O25" i="1"/>
  <c r="BA11" i="20"/>
  <c r="AZ11" i="20"/>
  <c r="AY11" i="20"/>
  <c r="P19" i="1" l="1"/>
  <c r="K19" i="1"/>
  <c r="O19" i="1"/>
  <c r="N19" i="1"/>
  <c r="G28" i="13"/>
  <c r="R11" i="20" l="1"/>
  <c r="G30" i="13"/>
  <c r="AX11" i="20" l="1"/>
  <c r="AN11" i="20"/>
  <c r="D17" i="1"/>
  <c r="D10" i="1" s="1"/>
  <c r="D21" i="1"/>
  <c r="AM11" i="20"/>
  <c r="C36" i="20"/>
  <c r="C35" i="20"/>
  <c r="C34" i="20"/>
  <c r="C33" i="20"/>
  <c r="C32" i="20"/>
  <c r="C31" i="20"/>
  <c r="C29" i="20"/>
  <c r="C28" i="20"/>
  <c r="C27" i="20"/>
  <c r="C26" i="20"/>
  <c r="C25" i="20"/>
  <c r="C24" i="20"/>
  <c r="C22" i="20"/>
  <c r="C21" i="20"/>
  <c r="C10" i="20"/>
  <c r="L2" i="20"/>
  <c r="L1" i="20"/>
  <c r="D1" i="20"/>
  <c r="E22" i="1"/>
  <c r="E21" i="1" s="1"/>
  <c r="L24" i="1"/>
  <c r="J24" i="1"/>
  <c r="J23" i="1"/>
  <c r="H24" i="1"/>
  <c r="F24" i="1"/>
  <c r="E17" i="1"/>
  <c r="D14" i="1"/>
  <c r="P18" i="2"/>
  <c r="P17" i="2"/>
  <c r="P16" i="2"/>
  <c r="P15" i="2"/>
  <c r="S183" i="18"/>
  <c r="S182" i="18"/>
  <c r="S181" i="18"/>
  <c r="R181" i="18"/>
  <c r="S180" i="18"/>
  <c r="R180" i="18"/>
  <c r="S179" i="18"/>
  <c r="R179" i="18"/>
  <c r="S178" i="18"/>
  <c r="R178" i="18"/>
  <c r="S177" i="18"/>
  <c r="R177" i="18"/>
  <c r="S176" i="18"/>
  <c r="R176" i="18"/>
  <c r="S175" i="18"/>
  <c r="R175" i="18"/>
  <c r="S174" i="18"/>
  <c r="R174" i="18"/>
  <c r="S172" i="18"/>
  <c r="R172" i="18"/>
  <c r="S170" i="18"/>
  <c r="R170" i="18"/>
  <c r="S169" i="18"/>
  <c r="R169" i="18"/>
  <c r="S168" i="18"/>
  <c r="R168" i="18"/>
  <c r="S167" i="18"/>
  <c r="R167" i="18"/>
  <c r="S166" i="18"/>
  <c r="R166" i="18"/>
  <c r="S165" i="18"/>
  <c r="R165" i="18"/>
  <c r="S164" i="18"/>
  <c r="R164" i="18"/>
  <c r="S163" i="18"/>
  <c r="R163" i="18"/>
  <c r="S162" i="18"/>
  <c r="R162" i="18"/>
  <c r="S161" i="18"/>
  <c r="R161" i="18"/>
  <c r="S160" i="18"/>
  <c r="R160" i="18"/>
  <c r="S155" i="18"/>
  <c r="R155" i="18"/>
  <c r="S153" i="18"/>
  <c r="R153" i="18"/>
  <c r="S151" i="18"/>
  <c r="R151" i="18"/>
  <c r="S147" i="18"/>
  <c r="R147" i="18"/>
  <c r="E26" i="1"/>
  <c r="F26" i="1"/>
  <c r="H26" i="1"/>
  <c r="J26" i="1"/>
  <c r="L26" i="1"/>
  <c r="N26" i="1"/>
  <c r="E30" i="1"/>
  <c r="F30" i="1"/>
  <c r="H30" i="1"/>
  <c r="J30" i="1"/>
  <c r="L30" i="1"/>
  <c r="N30" i="1"/>
  <c r="E33" i="1"/>
  <c r="F33" i="1"/>
  <c r="H33" i="1"/>
  <c r="J33" i="1"/>
  <c r="L33" i="1"/>
  <c r="N33" i="1"/>
  <c r="E37" i="1"/>
  <c r="F37" i="1"/>
  <c r="H37" i="1"/>
  <c r="J37" i="1"/>
  <c r="L37" i="1"/>
  <c r="N37" i="1"/>
  <c r="E40" i="1"/>
  <c r="F40" i="1"/>
  <c r="H40" i="1"/>
  <c r="J40" i="1"/>
  <c r="L40" i="1"/>
  <c r="N40" i="1"/>
  <c r="D40" i="1"/>
  <c r="D37" i="1"/>
  <c r="D33" i="1"/>
  <c r="D30" i="1"/>
  <c r="D26" i="1"/>
  <c r="O13" i="2"/>
  <c r="O6" i="2" s="1"/>
  <c r="N13" i="2"/>
  <c r="N6" i="2" s="1"/>
  <c r="M13" i="2"/>
  <c r="M6" i="2" s="1"/>
  <c r="L13" i="2"/>
  <c r="L6" i="2" s="1"/>
  <c r="K13" i="2"/>
  <c r="K6" i="2" s="1"/>
  <c r="J13" i="2"/>
  <c r="J6" i="2" s="1"/>
  <c r="I13" i="2"/>
  <c r="I6" i="2" s="1"/>
  <c r="H13" i="2"/>
  <c r="H6" i="2" s="1"/>
  <c r="G13" i="2"/>
  <c r="G6" i="2" s="1"/>
  <c r="F13" i="2"/>
  <c r="F6" i="2" s="1"/>
  <c r="E13" i="2"/>
  <c r="E6" i="2" s="1"/>
  <c r="D13" i="2"/>
  <c r="D6" i="2" s="1"/>
  <c r="E4" i="2"/>
  <c r="F4" i="2" s="1"/>
  <c r="G4" i="2" s="1"/>
  <c r="H4" i="2" s="1"/>
  <c r="I4" i="2" s="1"/>
  <c r="J4" i="2" s="1"/>
  <c r="K4" i="2" s="1"/>
  <c r="L4" i="2" s="1"/>
  <c r="H36" i="1"/>
  <c r="S157" i="18" l="1"/>
  <c r="H12" i="1"/>
  <c r="L12" i="1"/>
  <c r="H29" i="1"/>
  <c r="E29" i="1"/>
  <c r="D29" i="1"/>
  <c r="F36" i="1"/>
  <c r="J12" i="1"/>
  <c r="N29" i="1"/>
  <c r="F29" i="1"/>
  <c r="O24" i="1"/>
  <c r="L36" i="1"/>
  <c r="F12" i="1"/>
  <c r="E12" i="1"/>
  <c r="J36" i="1"/>
  <c r="L29" i="1"/>
  <c r="J29" i="1"/>
  <c r="E36" i="1"/>
  <c r="D36" i="1"/>
  <c r="N36" i="1"/>
  <c r="D12" i="1"/>
  <c r="E14" i="1"/>
  <c r="J21" i="1"/>
  <c r="J11" i="1" s="1"/>
  <c r="N24" i="1"/>
  <c r="M4" i="2"/>
  <c r="N4" i="2" s="1"/>
  <c r="O4" i="2" s="1"/>
  <c r="L23" i="1"/>
  <c r="P13" i="2"/>
  <c r="J18" i="1"/>
  <c r="H23" i="1"/>
  <c r="P10" i="2"/>
  <c r="F23" i="1"/>
  <c r="F18" i="1"/>
  <c r="D19" i="2"/>
  <c r="E5" i="2" s="1"/>
  <c r="I16" i="1"/>
  <c r="M16" i="1"/>
  <c r="L18" i="1"/>
  <c r="H18" i="1"/>
  <c r="N12" i="1" l="1"/>
  <c r="P6" i="2"/>
  <c r="F15" i="1"/>
  <c r="P18" i="1"/>
  <c r="O22" i="1"/>
  <c r="O21" i="1" s="1"/>
  <c r="P22" i="1"/>
  <c r="P21" i="1" s="1"/>
  <c r="J15" i="1"/>
  <c r="H15" i="1"/>
  <c r="I15" i="1" s="1"/>
  <c r="I14" i="1" s="1"/>
  <c r="L15" i="1"/>
  <c r="P23" i="1"/>
  <c r="N18" i="1"/>
  <c r="O16" i="1"/>
  <c r="O23" i="1"/>
  <c r="K18" i="1"/>
  <c r="K11" i="1"/>
  <c r="K16" i="1"/>
  <c r="P16" i="1"/>
  <c r="G16" i="1"/>
  <c r="N16" i="1"/>
  <c r="G18" i="1"/>
  <c r="J17" i="1"/>
  <c r="J10" i="1" s="1"/>
  <c r="N23" i="1"/>
  <c r="E19" i="2"/>
  <c r="F5" i="2" s="1"/>
  <c r="F19" i="2" s="1"/>
  <c r="G5" i="2" s="1"/>
  <c r="G19" i="2" s="1"/>
  <c r="H5" i="2" s="1"/>
  <c r="M18" i="1"/>
  <c r="I18" i="1"/>
  <c r="L21" i="1" l="1"/>
  <c r="L11" i="1" s="1"/>
  <c r="M11" i="1" s="1"/>
  <c r="H21" i="1"/>
  <c r="H11" i="1" s="1"/>
  <c r="I11" i="1" s="1"/>
  <c r="N15" i="1"/>
  <c r="G15" i="1"/>
  <c r="G14" i="1" s="1"/>
  <c r="P15" i="1"/>
  <c r="P14" i="1" s="1"/>
  <c r="M15" i="1"/>
  <c r="M14" i="1" s="1"/>
  <c r="K10" i="1"/>
  <c r="O18" i="1"/>
  <c r="O15" i="1"/>
  <c r="O14" i="1" s="1"/>
  <c r="K17" i="1"/>
  <c r="H19" i="2"/>
  <c r="H9" i="1"/>
  <c r="I9" i="1" s="1"/>
  <c r="F21" i="1"/>
  <c r="F11" i="1" s="1"/>
  <c r="N21" i="1"/>
  <c r="L14" i="1"/>
  <c r="L9" i="1"/>
  <c r="M9" i="1" s="1"/>
  <c r="F14" i="1"/>
  <c r="F9" i="1"/>
  <c r="I17" i="1"/>
  <c r="H17" i="1"/>
  <c r="H10" i="1" s="1"/>
  <c r="I10" i="1" s="1"/>
  <c r="F17" i="1"/>
  <c r="F10" i="1" s="1"/>
  <c r="K15" i="1"/>
  <c r="K14" i="1" s="1"/>
  <c r="J9" i="1"/>
  <c r="J14" i="1"/>
  <c r="L17" i="1"/>
  <c r="L10" i="1" s="1"/>
  <c r="M10" i="1" s="1"/>
  <c r="M17" i="1"/>
  <c r="H14" i="1"/>
  <c r="I5" i="2" l="1"/>
  <c r="I19" i="2" s="1"/>
  <c r="J5" i="2" s="1"/>
  <c r="J19" i="2" s="1"/>
  <c r="K5" i="2" s="1"/>
  <c r="K19" i="2" s="1"/>
  <c r="L5" i="2" s="1"/>
  <c r="L19" i="2" s="1"/>
  <c r="M5" i="2" s="1"/>
  <c r="M19" i="2" s="1"/>
  <c r="N5" i="2" s="1"/>
  <c r="N19" i="2" s="1"/>
  <c r="O5" i="2" s="1"/>
  <c r="O19" i="2" s="1"/>
  <c r="P11" i="1"/>
  <c r="O9" i="1"/>
  <c r="N9" i="1"/>
  <c r="N10" i="1"/>
  <c r="O10" i="1"/>
  <c r="K9" i="1"/>
  <c r="P9" i="1"/>
  <c r="P10" i="1"/>
  <c r="O11" i="1"/>
  <c r="N11" i="1"/>
  <c r="N17" i="1"/>
  <c r="G11" i="1"/>
  <c r="G17" i="1"/>
  <c r="O17" i="1"/>
  <c r="N14" i="1"/>
  <c r="P17" i="1"/>
  <c r="G10" i="1"/>
  <c r="G9" i="1"/>
</calcChain>
</file>

<file path=xl/sharedStrings.xml><?xml version="1.0" encoding="utf-8"?>
<sst xmlns="http://schemas.openxmlformats.org/spreadsheetml/2006/main" count="657" uniqueCount="219">
  <si>
    <t>Activité 1.1</t>
  </si>
  <si>
    <t>Activité 3.2</t>
  </si>
  <si>
    <t xml:space="preserve">Date début </t>
  </si>
  <si>
    <t>Date fin</t>
  </si>
  <si>
    <t>Remboursement de paiement effectués</t>
  </si>
  <si>
    <t>Paiement direct au fournisseur</t>
  </si>
  <si>
    <t>Décaissement d' Avance de Fonds</t>
  </si>
  <si>
    <t>Composante I</t>
  </si>
  <si>
    <t>Composante II</t>
  </si>
  <si>
    <t>Composante III</t>
  </si>
  <si>
    <t>Unité d'exécution</t>
  </si>
  <si>
    <t>Nom du Programme</t>
  </si>
  <si>
    <t>Date de préparation</t>
  </si>
  <si>
    <t>Activité 2.1</t>
  </si>
  <si>
    <t>Activité 4.1</t>
  </si>
  <si>
    <t>Composante IV</t>
  </si>
  <si>
    <t>Solde final fonds disponibles</t>
  </si>
  <si>
    <t xml:space="preserve">Montant fonds totaux reçus </t>
  </si>
  <si>
    <t>Total des dépenses de la période par catégories budgétaires :</t>
  </si>
  <si>
    <t>Solde initial des fonds disponibles (Fonds BID)</t>
  </si>
  <si>
    <t>Numéro d'opération</t>
  </si>
  <si>
    <t>Numéro programme</t>
  </si>
  <si>
    <t>Produit 1</t>
  </si>
  <si>
    <t>Produit 2</t>
  </si>
  <si>
    <t>Produit 3</t>
  </si>
  <si>
    <t>Produit 4</t>
  </si>
  <si>
    <t>Produit 5</t>
  </si>
  <si>
    <t>Trimestre 1</t>
  </si>
  <si>
    <t>Trimestre 2</t>
  </si>
  <si>
    <t>Trimestre 3</t>
  </si>
  <si>
    <t>Trimestre 4</t>
  </si>
  <si>
    <t>Résultat II</t>
  </si>
  <si>
    <t xml:space="preserve">Produit = </t>
  </si>
  <si>
    <t>Output</t>
  </si>
  <si>
    <t>Milestone</t>
  </si>
  <si>
    <t>État d'avancement des produits</t>
  </si>
  <si>
    <t>Résultat III</t>
  </si>
  <si>
    <t>Résultat IV</t>
  </si>
  <si>
    <t>Produit 7</t>
  </si>
  <si>
    <t>Actvité 3.1</t>
  </si>
  <si>
    <t>Actvitié 4.2</t>
  </si>
  <si>
    <t>Activité 5.1</t>
  </si>
  <si>
    <t>Activité 5.2</t>
  </si>
  <si>
    <t>Activité 6.1</t>
  </si>
  <si>
    <t>Produit 6</t>
  </si>
  <si>
    <t>Activité 7.1</t>
  </si>
  <si>
    <t>Activité 7.2</t>
  </si>
  <si>
    <t>Résultats du projet (outcomes)</t>
  </si>
  <si>
    <t>Résultat I</t>
  </si>
  <si>
    <t>1er semestre</t>
  </si>
  <si>
    <t>2ème semestre</t>
  </si>
  <si>
    <t>NOTE IMPORTANTE : un résultat s'obtient en additionnant des produits, un produit en additionnant des activités. Il n'est donc pas nécessaire de remplir TOUTES les cases, beaucoup se déduisent par sommation.</t>
  </si>
  <si>
    <t>Composantes /Produits/Activités</t>
  </si>
  <si>
    <t>Dépenses prévisionnelles année en cours</t>
  </si>
  <si>
    <t>Dépenses totales</t>
  </si>
  <si>
    <t>Produit 8</t>
  </si>
  <si>
    <t>Activité 8.1</t>
  </si>
  <si>
    <t>Activité 8.2</t>
  </si>
  <si>
    <t>Activité 6.2</t>
  </si>
  <si>
    <t>Résultat =</t>
  </si>
  <si>
    <t>Outcome</t>
  </si>
  <si>
    <t>Extrant =</t>
  </si>
  <si>
    <t>Les règles de sommation se déduisent de la matrice de résultat de chaque projet ; dans cet exemple, on considère que l'on a un résultat attendu par composante .</t>
  </si>
  <si>
    <t>Ceci  n'est absolument pas la règle, chaque composante / catégorie d'investissement devant plutôt correspondre à une modalité d'exécution, et toujours à une somme de produits.</t>
  </si>
  <si>
    <t>Produits et activités par composante</t>
  </si>
  <si>
    <t>Cette présentation permet d'être en totale cohérence avec le PMR et facilitera ainsi le reporting (copiés-collés).</t>
  </si>
  <si>
    <t>Libellé</t>
  </si>
  <si>
    <t>mois /année</t>
  </si>
  <si>
    <t>mois/année</t>
  </si>
  <si>
    <t>Période</t>
  </si>
  <si>
    <t>TOTAL</t>
  </si>
  <si>
    <t>Coût total  budgétisé sur toute la période d'exécution du projet (activités, produits, composantes)</t>
  </si>
  <si>
    <t>Solde financier disponible en début d'année</t>
  </si>
  <si>
    <t>État d'avancement des produits (supplément de produit obtenu par semestre, en valeur absolue ou en % par rapport à ligne de base)</t>
  </si>
  <si>
    <t>Extrants (milestone dans PMR)</t>
  </si>
  <si>
    <t>Numéro et nom du programme</t>
  </si>
  <si>
    <t>Commentaires</t>
  </si>
  <si>
    <t>Description du marché</t>
  </si>
  <si>
    <t>%</t>
  </si>
  <si>
    <t xml:space="preserve"> </t>
  </si>
  <si>
    <t>Cette 1e feuille contient un copier-coller des sections "impact", "résultats", "produits" et "coûts par produit" qui figure dans le système PMR</t>
  </si>
  <si>
    <t>Impacts</t>
  </si>
  <si>
    <t xml:space="preserve">Impact: </t>
  </si>
  <si>
    <t xml:space="preserve">Indicateurs </t>
  </si>
  <si>
    <t xml:space="preserve">Unité de mesure </t>
  </si>
  <si>
    <t xml:space="preserve">Ligne de base </t>
  </si>
  <si>
    <t>Année de BL</t>
  </si>
  <si>
    <t>20__</t>
  </si>
  <si>
    <t xml:space="preserve">Fin du projet </t>
  </si>
  <si>
    <r>
      <t xml:space="preserve">Explication des écarts : </t>
    </r>
    <r>
      <rPr>
        <sz val="11"/>
        <color rgb="FF010000"/>
        <rFont val="Arial"/>
        <family val="2"/>
      </rPr>
      <t xml:space="preserve">toute différence substantielle entre les lignes « P » (planifié) et « A » (accompli) et/ou toute incohérence apparente (par ex, beaucoup de produits réalisés à très faible coût, ou beaucoup de dépenses exécutés sans aucun produit obtenu) doit être expliquée. </t>
    </r>
    <r>
      <rPr>
        <i/>
        <sz val="11"/>
        <color rgb="FF010000"/>
        <rFont val="Arial"/>
        <family val="2"/>
      </rPr>
      <t>Rappel : la planification est annuelle, alors que le reporting de 1er semestre ne concerne qu’une demi-année, donc il est normal d’observer des divergences entre les réalisations au 30 juin et la planification annuelle.</t>
    </r>
  </si>
  <si>
    <r>
      <t xml:space="preserve">Mesures correctives </t>
    </r>
    <r>
      <rPr>
        <sz val="11"/>
        <color rgb="FF010000"/>
        <rFont val="Arial"/>
        <family val="2"/>
      </rPr>
      <t>(actions convenues pour éviter la répétition des problèmes, pour corriger les retards, etc)</t>
    </r>
  </si>
  <si>
    <t>P</t>
  </si>
  <si>
    <t>A</t>
  </si>
  <si>
    <t xml:space="preserve">Année de BL </t>
  </si>
  <si>
    <t>Ligne de base</t>
  </si>
  <si>
    <t xml:space="preserve">Moyens de vérification, impact et indicateurs </t>
  </si>
  <si>
    <t xml:space="preserve">Augmenter la productivité dans les différentes zones d'intervention </t>
  </si>
  <si>
    <t xml:space="preserve">Moyens de vérification </t>
  </si>
  <si>
    <t xml:space="preserve">Commentaires </t>
  </si>
  <si>
    <t xml:space="preserve">Différence dans l'augmentation des rendements agricoles / ha ou revenus / ha entre le groupe de bénéficiaires et le groupe témoin </t>
  </si>
  <si>
    <t xml:space="preserve">Rapport PSE </t>
  </si>
  <si>
    <t>Le processus aléatoire garantit une différence initiale entre le groupe bénéficiaire et le groupe de contrôle égal à zéro</t>
  </si>
  <si>
    <t xml:space="preserve">Augmenter les investissements agricoles </t>
  </si>
  <si>
    <t xml:space="preserve">Commentaire </t>
  </si>
  <si>
    <t>Différence dans l'indice des investissements agricoles (basé sur les investissements déclarés dans les actifs agricoles fixes et mobiles) entre le groupe de bénéficiaires et le contrôle</t>
  </si>
  <si>
    <t xml:space="preserve">Rapport d'évaluation d'impact </t>
  </si>
  <si>
    <t xml:space="preserve">Amélioration de la gestion des ressources naturelles dans les aires d'intervention                                                      </t>
  </si>
  <si>
    <t>Différence  la productivité de la parcelle à long terme en raison d'investissements (tels que les terrasses, le reboisement, irrigation).</t>
  </si>
  <si>
    <t>L'intensité sera  mesurée en % du nombre total d'hectares ayant reçu un investissement technologique donné. Le processus aléatoire garantit une différence initiale entre le groupe bénéficiaire et le groupe de contrôle égal à zéro.</t>
  </si>
  <si>
    <t>Résultats</t>
  </si>
  <si>
    <t>Résultat</t>
  </si>
  <si>
    <t>Unité de mesure</t>
  </si>
  <si>
    <t xml:space="preserve">Année de LB </t>
  </si>
  <si>
    <t xml:space="preserve"> Moyens de vérification et indicateurs sur les résultats</t>
  </si>
  <si>
    <t xml:space="preserve">Augmentation des transactions foncières </t>
  </si>
  <si>
    <t>Indicateurs</t>
  </si>
  <si>
    <t xml:space="preserve">Unité de mesures </t>
  </si>
  <si>
    <t>Nombre d'hectares de terres vendues et louées entre le début et la fin du projet.</t>
  </si>
  <si>
    <t xml:space="preserve">Rapport de suivi évaluation </t>
  </si>
  <si>
    <t>Avoir une référence de base en début de projet</t>
  </si>
  <si>
    <t xml:space="preserve">Augmentation de la valeur de la terre </t>
  </si>
  <si>
    <t>Différence de la valeur estimée des terres (prix / ha) entre le début et la fin du projet.</t>
  </si>
  <si>
    <t>Rapport de suivi évaluation</t>
  </si>
  <si>
    <t>Ecart entre les prix des transactions foncières  entre le  début et la fin du projet.</t>
  </si>
  <si>
    <t>Améliorer les services de l'administration foncière au niveau national.</t>
  </si>
  <si>
    <t xml:space="preserve">Temps moyen pour un enregistrement </t>
  </si>
  <si>
    <t>Jours</t>
  </si>
  <si>
    <t xml:space="preserve">Système de suivi du projet / CIAT </t>
  </si>
  <si>
    <t xml:space="preserve">Coût moyen pour un enregistrement </t>
  </si>
  <si>
    <t>US$</t>
  </si>
  <si>
    <t>Ménages qui bénéficient d'une meilleure sécurité foncière et/ou d'un meilleur accès aux services d'administration du foncier dans les zones pilotes</t>
  </si>
  <si>
    <t xml:space="preserve">Ménages </t>
  </si>
  <si>
    <t xml:space="preserve">Système de suivi </t>
  </si>
  <si>
    <t xml:space="preserve">Produits </t>
  </si>
  <si>
    <t xml:space="preserve">Cumulé </t>
  </si>
  <si>
    <t xml:space="preserve">Titre de la composante A : </t>
  </si>
  <si>
    <t>Cumulé</t>
  </si>
  <si>
    <t xml:space="preserve">Titre de la composante B : </t>
  </si>
  <si>
    <t xml:space="preserve">Titre de la composante : </t>
  </si>
  <si>
    <t xml:space="preserve">COUTS PAR PRODUIT </t>
  </si>
  <si>
    <t>Titre de la composante A : Délimitation des parcelles et clarification de la tenure foncière</t>
  </si>
  <si>
    <t>BIENS ET SERVICES CONNEXES (B)</t>
  </si>
  <si>
    <t>Numéro de référence du marché (1)</t>
  </si>
  <si>
    <t>TRAVAUX (T)</t>
  </si>
  <si>
    <t>SERVICES NON CONSULTATIFS (S)</t>
  </si>
  <si>
    <t xml:space="preserve">BUREAUX DE SERVICES-CONSEILS    (CF)                                                                                                                                            </t>
  </si>
  <si>
    <t xml:space="preserve">CONSULTANTS INDIVIDUELS         (CI)                                                                                                                                                              </t>
  </si>
  <si>
    <t>DÉPENSES OPÉRATIONNELLES  (DO)</t>
  </si>
  <si>
    <t>Composante et Activité</t>
  </si>
  <si>
    <t>Agence d'Exécution</t>
  </si>
  <si>
    <t>Unité d'Exécution</t>
  </si>
  <si>
    <t xml:space="preserve">Date de préparation </t>
  </si>
  <si>
    <t>Période couverte par le PPM</t>
  </si>
  <si>
    <t>Méthode de de passation de marché (2)</t>
  </si>
  <si>
    <t>Révision                              Ex Ante ou Ex Post</t>
  </si>
  <si>
    <t>Process Number:</t>
  </si>
  <si>
    <t>Montant estimatif</t>
  </si>
  <si>
    <t>Coût estimatif (USD):</t>
  </si>
  <si>
    <t xml:space="preserve"> % BID:</t>
  </si>
  <si>
    <t>% Contrepartie:</t>
  </si>
  <si>
    <t>Dates estimatives</t>
  </si>
  <si>
    <t xml:space="preserve">Publication de l'avis spécifique (Biens - Travaux- SNC) ou de l'Appel à Manifestation d'intérêt  (Firmes) </t>
  </si>
  <si>
    <t>Publication de l'avis spécifique (Biens - Travaux- SNC) ou de l'Appel à Manifestation d'intérêt (Firmes )</t>
  </si>
  <si>
    <t xml:space="preserve">Publication de l'avis spécifique (Biens - Travaux- SNC) ou de l'Appel à Manifestation d'intérêt   (Firmes </t>
  </si>
  <si>
    <t xml:space="preserve">Publication de l'avis spécifique (Biens - Travaux- SNC) ou de l'Appel à Manifestation d'intérêt   (Firmes) </t>
  </si>
  <si>
    <t>Date d'aprobation des TDR et de la grille d'évaluation</t>
  </si>
  <si>
    <t>Date de lancememt du marché</t>
  </si>
  <si>
    <t>Date de signature du contrat</t>
  </si>
  <si>
    <t>Contract Signature</t>
  </si>
  <si>
    <t>Date de siganture du contrat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</si>
  <si>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</si>
  <si>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</si>
  <si>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r>
      <rPr>
        <b/>
        <sz val="8"/>
        <rFont val="Calibri"/>
        <family val="2"/>
        <scheme val="minor"/>
      </rPr>
      <t xml:space="preserve">(1) LE NUMERO DE REFERENCE </t>
    </r>
    <r>
      <rPr>
        <sz val="8"/>
        <rFont val="Calibri"/>
        <family val="2"/>
        <scheme val="minor"/>
      </rPr>
      <t xml:space="preserve"> doit inclure les informations suivantes : Le numéro de l'opération; l'unité d'exécution; le type de marché (B, T, S, CF, CI,DO); la méthode de sélection; la séquence; l'année. </t>
    </r>
  </si>
  <si>
    <r>
      <rPr>
        <b/>
        <sz val="8"/>
        <rFont val="Calibri"/>
        <family val="2"/>
        <scheme val="minor"/>
      </rPr>
      <t>(2) METHODE DE PDM</t>
    </r>
    <r>
      <rPr>
        <sz val="8"/>
        <rFont val="Calibri"/>
        <family val="2"/>
        <scheme val="minor"/>
      </rPr>
      <t>- Biens et Travaux: AOI - Appel d'Offres International; AOIR - Appel d'Offres International Restreint; AON - Appel d'Offres 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</si>
  <si>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8"/>
        <rFont val="Calibri"/>
        <family val="2"/>
        <scheme val="minor"/>
      </rPr>
      <t>(3) ENTENTE DIRECTE</t>
    </r>
    <r>
      <rPr>
        <sz val="8"/>
        <rFont val="Calibri"/>
        <family val="2"/>
        <scheme val="minor"/>
      </rPr>
      <t xml:space="preserve"> - Chaque contrat dans le quel la methode d'entente direct est proposée inclue le numero de la clause et l'alinea correspondant aux Politiques de Passation des Marches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</si>
  <si>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r>
      <rPr>
        <b/>
        <sz val="8"/>
        <rFont val="Calibri"/>
        <family val="2"/>
        <scheme val="minor"/>
      </rPr>
      <t>(4) STATUT</t>
    </r>
    <r>
      <rPr>
        <sz val="8"/>
        <rFont val="Calibri"/>
        <family val="2"/>
        <scheme val="minor"/>
      </rPr>
      <t>: En attente - Processus pas encore commencé ; En cours - Processus de passation des marchés en cours ; Adjugé non-objection de la Banque obtenue pour l'adjudication ; Annulé - Processus annulé ; Clôturé - Contrat dûment exécuté - dernier paiement exécuté</t>
    </r>
  </si>
  <si>
    <t>MINISTERE DE L'ECONOMIE ET DES FINANCES</t>
  </si>
  <si>
    <t>UNITE TECHNIQUE D'EXECUTION</t>
  </si>
  <si>
    <t>Ex Ante</t>
  </si>
  <si>
    <t>PROGRAMME D'INFRASTRUCTURE PRODUCTIVE II 3132 GR/HA ET HA-L1081</t>
  </si>
  <si>
    <t>AON-CE-MEF-187</t>
  </si>
  <si>
    <t>Composante II et Activité 2.2</t>
  </si>
  <si>
    <t>Etudes des Batiments de l'Etape 5 du PIC</t>
  </si>
  <si>
    <t>En cours</t>
  </si>
  <si>
    <t>Programme d'Infrastructure Productive II</t>
  </si>
  <si>
    <t>HA-L1081</t>
  </si>
  <si>
    <t>Unité Technique d'Exécution</t>
  </si>
  <si>
    <t>3132 GR/HA</t>
  </si>
  <si>
    <t>Fonctionnement de l'UTE</t>
  </si>
  <si>
    <t>Audit</t>
  </si>
  <si>
    <t>Etudes et Projets complementaires</t>
  </si>
  <si>
    <t>Construction au PIC</t>
  </si>
  <si>
    <t>Activité 1.3</t>
  </si>
  <si>
    <t>Plan d'Exécution du Projet</t>
  </si>
  <si>
    <t>Montant ou balance à payer</t>
  </si>
  <si>
    <t>Activité 2.7</t>
  </si>
  <si>
    <t>SFQC</t>
  </si>
  <si>
    <t xml:space="preserve">Gestion du projet </t>
  </si>
  <si>
    <t>En attente</t>
  </si>
  <si>
    <t>Conception et exécution des travaux  de l'étape 3 du PIC</t>
  </si>
  <si>
    <t>Aménagement local UTE</t>
  </si>
  <si>
    <t>Activité 3.3</t>
  </si>
  <si>
    <t>Finalisation plan d'aménagement du PIC</t>
  </si>
  <si>
    <t>Composante II et Activité 2.1</t>
  </si>
  <si>
    <t>Activité 2.2</t>
  </si>
  <si>
    <t>Aménagement rampe entrepôt #2.</t>
  </si>
  <si>
    <t>Activité 1.2</t>
  </si>
  <si>
    <t>Évaluation de l'état des macrophytes à la STEP du PIC.</t>
  </si>
  <si>
    <t>Activité 2.3</t>
  </si>
  <si>
    <t>Janvier  2018 A décembre 2018</t>
  </si>
  <si>
    <t>Conception des travaux de protection des berges de la rivière du Trou du Nord</t>
  </si>
  <si>
    <t>Bornage parc national des 3 baies</t>
  </si>
  <si>
    <t>Activité 2.4</t>
  </si>
  <si>
    <t>Bornage du parc national des 3 baies</t>
  </si>
  <si>
    <t>AON-CE-MEF-264</t>
  </si>
  <si>
    <t>ED</t>
  </si>
  <si>
    <t>Protocole d'accord avec la CIAT, qui a fait le bornage du parc national historique. Article 3.6 (a) des politiques GN-2349-9</t>
  </si>
  <si>
    <t>Composante I et Activité 1.1</t>
  </si>
  <si>
    <r>
      <rPr>
        <b/>
        <sz val="8"/>
        <rFont val="Calibri"/>
        <family val="2"/>
        <scheme val="minor"/>
      </rPr>
      <t xml:space="preserve">(5) EXEPTION </t>
    </r>
    <r>
      <rPr>
        <sz val="8"/>
        <rFont val="Calibri"/>
        <family val="2"/>
        <scheme val="minor"/>
      </rPr>
      <t>: Même si la nomenlature t le montant du projet de "Conception des travaux de protection des berges de la riviere du Trou du Nord" et la methode ne sont pas tout à fait compatibles, la methode SFQC est celle effectivement retenue pour ce marché.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</si>
</sst>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[$-409]mmm\-yy;@"/>
    <numFmt numFmtId="166" formatCode="_ * #,##0.00_ ;_ * \-#,##0.00_ ;_ * &quot;-&quot;??_ ;_ @_ "/>
    <numFmt numFmtId="167" formatCode="[$USD]\ #,##0.00"/>
    <numFmt numFmtId="168" formatCode="#,##0.00\ _$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0"/>
      <name val="Verdana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rgb="FF010000"/>
      <name val="Arial"/>
      <family val="2"/>
    </font>
    <font>
      <b/>
      <sz val="11"/>
      <color rgb="FF010000"/>
      <name val="Arial"/>
      <family val="2"/>
    </font>
    <font>
      <i/>
      <sz val="11"/>
      <color rgb="FF010000"/>
      <name val="Arial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  <font>
      <b/>
      <sz val="8"/>
      <color rgb="FF010000"/>
      <name val="Arial"/>
      <family val="2"/>
    </font>
    <font>
      <sz val="14"/>
      <color rgb="FF010000"/>
      <name val="Arial"/>
      <family val="2"/>
    </font>
    <font>
      <b/>
      <sz val="14"/>
      <color rgb="FF01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rgb="FF99999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 style="medium">
        <color rgb="FF010000"/>
      </top>
      <bottom style="medium">
        <color rgb="FF010000"/>
      </bottom>
      <diagonal/>
    </border>
    <border>
      <left/>
      <right style="medium">
        <color rgb="FF010000"/>
      </right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 style="medium">
        <color rgb="FF010000"/>
      </top>
      <bottom/>
      <diagonal/>
    </border>
    <border>
      <left/>
      <right/>
      <top style="medium">
        <color rgb="FF010000"/>
      </top>
      <bottom/>
      <diagonal/>
    </border>
    <border>
      <left/>
      <right style="medium">
        <color rgb="FF010000"/>
      </right>
      <top style="medium">
        <color rgb="FF010000"/>
      </top>
      <bottom/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/>
      <diagonal/>
    </border>
    <border>
      <left/>
      <right style="medium">
        <color rgb="FF010000"/>
      </right>
      <top/>
      <bottom/>
      <diagonal/>
    </border>
    <border>
      <left style="medium">
        <color rgb="FF010000"/>
      </left>
      <right/>
      <top/>
      <bottom style="medium">
        <color rgb="FF010000"/>
      </bottom>
      <diagonal/>
    </border>
    <border>
      <left/>
      <right/>
      <top/>
      <bottom style="medium">
        <color rgb="FF010000"/>
      </bottom>
      <diagonal/>
    </border>
    <border>
      <left/>
      <right style="medium">
        <color rgb="FF010000"/>
      </right>
      <top/>
      <bottom style="medium">
        <color rgb="FF010000"/>
      </bottom>
      <diagonal/>
    </border>
    <border>
      <left style="medium">
        <color rgb="FF010000"/>
      </left>
      <right style="medium">
        <color rgb="FF010000"/>
      </right>
      <top/>
      <bottom style="medium">
        <color rgb="FF010000"/>
      </bottom>
      <diagonal/>
    </border>
    <border>
      <left style="medium">
        <color rgb="FF010000"/>
      </left>
      <right style="medium">
        <color rgb="FF01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/>
      <bottom/>
      <diagonal/>
    </border>
    <border>
      <left style="medium">
        <color rgb="FF010000"/>
      </left>
      <right/>
      <top/>
      <bottom style="medium">
        <color auto="1"/>
      </bottom>
      <diagonal/>
    </border>
    <border>
      <left/>
      <right style="medium">
        <color rgb="FF01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10000"/>
      </right>
      <top style="medium">
        <color auto="1"/>
      </top>
      <bottom/>
      <diagonal/>
    </border>
    <border>
      <left style="medium">
        <color rgb="FF010000"/>
      </left>
      <right/>
      <top style="medium">
        <color auto="1"/>
      </top>
      <bottom/>
      <diagonal/>
    </border>
    <border>
      <left style="medium">
        <color rgb="FF010000"/>
      </left>
      <right style="medium">
        <color rgb="FF010000"/>
      </right>
      <top style="medium">
        <color auto="1"/>
      </top>
      <bottom/>
      <diagonal/>
    </border>
    <border>
      <left style="medium">
        <color rgb="FF010000"/>
      </left>
      <right style="medium">
        <color rgb="FF010000"/>
      </right>
      <top/>
      <bottom style="medium">
        <color auto="1"/>
      </bottom>
      <diagonal/>
    </border>
    <border>
      <left style="medium">
        <color auto="1"/>
      </left>
      <right style="medium">
        <color rgb="FF010000"/>
      </right>
      <top style="medium">
        <color auto="1"/>
      </top>
      <bottom/>
      <diagonal/>
    </border>
    <border>
      <left style="medium">
        <color auto="1"/>
      </left>
      <right style="medium">
        <color rgb="FF010000"/>
      </right>
      <top/>
      <bottom style="medium">
        <color auto="1"/>
      </bottom>
      <diagonal/>
    </border>
    <border>
      <left style="thick">
        <color theme="0" tint="-0.34998626667073579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6" fillId="0" borderId="0"/>
    <xf numFmtId="0" fontId="3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8" applyNumberFormat="0" applyFill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0" borderId="39" applyNumberFormat="0" applyAlignment="0" applyProtection="0"/>
    <xf numFmtId="0" fontId="27" fillId="9" borderId="0" applyNumberFormat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29" fillId="0" borderId="40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41" applyNumberFormat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4" fontId="4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9" fillId="4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8" fillId="0" borderId="1" xfId="0" applyFont="1" applyFill="1" applyBorder="1"/>
    <xf numFmtId="0" fontId="11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9" fillId="4" borderId="2" xfId="0" applyFont="1" applyFill="1" applyBorder="1" applyAlignment="1"/>
    <xf numFmtId="44" fontId="4" fillId="0" borderId="1" xfId="2" applyFont="1" applyBorder="1" applyAlignment="1">
      <alignment horizontal="center" vertical="center" wrapText="1"/>
    </xf>
    <xf numFmtId="44" fontId="4" fillId="4" borderId="1" xfId="2" applyFont="1" applyFill="1" applyBorder="1" applyAlignment="1">
      <alignment horizontal="center" vertical="center" wrapText="1"/>
    </xf>
    <xf numFmtId="44" fontId="4" fillId="2" borderId="1" xfId="2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/>
    <xf numFmtId="44" fontId="4" fillId="0" borderId="1" xfId="0" applyNumberFormat="1" applyFont="1" applyFill="1" applyBorder="1"/>
    <xf numFmtId="44" fontId="4" fillId="2" borderId="1" xfId="0" applyNumberFormat="1" applyFont="1" applyFill="1" applyBorder="1" applyAlignment="1">
      <alignment horizontal="left"/>
    </xf>
    <xf numFmtId="0" fontId="4" fillId="6" borderId="1" xfId="0" applyFont="1" applyFill="1" applyBorder="1"/>
    <xf numFmtId="0" fontId="9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5" borderId="2" xfId="0" applyFont="1" applyFill="1" applyBorder="1" applyAlignment="1"/>
    <xf numFmtId="0" fontId="9" fillId="5" borderId="1" xfId="0" applyFont="1" applyFill="1" applyBorder="1"/>
    <xf numFmtId="44" fontId="10" fillId="5" borderId="1" xfId="0" applyNumberFormat="1" applyFont="1" applyFill="1" applyBorder="1"/>
    <xf numFmtId="0" fontId="4" fillId="5" borderId="0" xfId="0" applyFont="1" applyFill="1"/>
    <xf numFmtId="0" fontId="13" fillId="4" borderId="2" xfId="0" applyFont="1" applyFill="1" applyBorder="1"/>
    <xf numFmtId="0" fontId="4" fillId="4" borderId="2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9" fillId="4" borderId="2" xfId="0" applyFont="1" applyFill="1" applyBorder="1"/>
    <xf numFmtId="44" fontId="9" fillId="5" borderId="1" xfId="0" applyNumberFormat="1" applyFont="1" applyFill="1" applyBorder="1"/>
    <xf numFmtId="0" fontId="10" fillId="6" borderId="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/>
    <xf numFmtId="0" fontId="4" fillId="0" borderId="1" xfId="0" applyNumberFormat="1" applyFont="1" applyBorder="1"/>
    <xf numFmtId="0" fontId="10" fillId="5" borderId="1" xfId="0" applyNumberFormat="1" applyFont="1" applyFill="1" applyBorder="1"/>
    <xf numFmtId="165" fontId="9" fillId="5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4" fillId="7" borderId="1" xfId="0" applyNumberFormat="1" applyFont="1" applyFill="1" applyBorder="1"/>
    <xf numFmtId="0" fontId="8" fillId="7" borderId="1" xfId="0" applyFont="1" applyFill="1" applyBorder="1"/>
    <xf numFmtId="0" fontId="7" fillId="7" borderId="1" xfId="0" applyFont="1" applyFill="1" applyBorder="1"/>
    <xf numFmtId="0" fontId="4" fillId="7" borderId="1" xfId="0" applyNumberFormat="1" applyFont="1" applyFill="1" applyBorder="1" applyAlignment="1">
      <alignment horizontal="left"/>
    </xf>
    <xf numFmtId="0" fontId="4" fillId="7" borderId="1" xfId="0" applyFont="1" applyFill="1" applyBorder="1"/>
    <xf numFmtId="0" fontId="11" fillId="7" borderId="1" xfId="0" applyFont="1" applyFill="1" applyBorder="1"/>
    <xf numFmtId="0" fontId="2" fillId="0" borderId="0" xfId="0" applyFont="1" applyAlignment="1">
      <alignment horizontal="right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10" fillId="8" borderId="1" xfId="0" applyFont="1" applyFill="1" applyBorder="1"/>
    <xf numFmtId="0" fontId="9" fillId="8" borderId="1" xfId="0" applyFont="1" applyFill="1" applyBorder="1"/>
    <xf numFmtId="0" fontId="16" fillId="0" borderId="0" xfId="0" applyNumberFormat="1" applyFont="1" applyAlignment="1">
      <alignment horizontal="justify" vertical="distributed"/>
    </xf>
    <xf numFmtId="0" fontId="4" fillId="7" borderId="1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justify" vertical="distributed"/>
    </xf>
    <xf numFmtId="0" fontId="4" fillId="0" borderId="0" xfId="0" applyNumberFormat="1" applyFont="1" applyBorder="1" applyAlignment="1">
      <alignment horizontal="justify" vertical="distributed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5" fillId="11" borderId="32" xfId="5" applyFont="1" applyFill="1" applyBorder="1" applyAlignment="1">
      <alignment horizontal="center" vertical="center" wrapText="1"/>
    </xf>
    <xf numFmtId="0" fontId="5" fillId="11" borderId="33" xfId="5" applyFont="1" applyFill="1" applyBorder="1" applyAlignment="1">
      <alignment horizontal="center" vertical="center" wrapText="1"/>
    </xf>
    <xf numFmtId="0" fontId="5" fillId="12" borderId="32" xfId="5" applyFont="1" applyFill="1" applyBorder="1" applyAlignment="1">
      <alignment horizontal="center" vertical="center" wrapText="1"/>
    </xf>
    <xf numFmtId="0" fontId="5" fillId="12" borderId="33" xfId="5" applyFont="1" applyFill="1" applyBorder="1" applyAlignment="1">
      <alignment horizontal="center" vertical="center" wrapText="1"/>
    </xf>
    <xf numFmtId="0" fontId="5" fillId="13" borderId="32" xfId="5" applyFont="1" applyFill="1" applyBorder="1" applyAlignment="1">
      <alignment horizontal="center" vertical="center" wrapText="1"/>
    </xf>
    <xf numFmtId="0" fontId="5" fillId="13" borderId="33" xfId="5" applyFont="1" applyFill="1" applyBorder="1" applyAlignment="1">
      <alignment horizontal="center" vertical="center" wrapText="1"/>
    </xf>
    <xf numFmtId="0" fontId="5" fillId="6" borderId="32" xfId="5" applyFont="1" applyFill="1" applyBorder="1" applyAlignment="1">
      <alignment horizontal="center" vertical="center" wrapText="1"/>
    </xf>
    <xf numFmtId="0" fontId="5" fillId="6" borderId="33" xfId="5" applyFont="1" applyFill="1" applyBorder="1" applyAlignment="1">
      <alignment horizontal="center" vertical="center" wrapText="1"/>
    </xf>
    <xf numFmtId="44" fontId="4" fillId="0" borderId="26" xfId="6" applyFont="1" applyBorder="1" applyAlignment="1">
      <alignment horizontal="center" vertical="center" wrapText="1"/>
    </xf>
    <xf numFmtId="44" fontId="4" fillId="4" borderId="26" xfId="6" applyFont="1" applyFill="1" applyBorder="1" applyAlignment="1">
      <alignment horizontal="center" vertical="center" wrapText="1"/>
    </xf>
    <xf numFmtId="44" fontId="9" fillId="5" borderId="26" xfId="5" applyNumberFormat="1" applyFont="1" applyFill="1" applyBorder="1" applyAlignment="1">
      <alignment horizontal="center" vertical="center"/>
    </xf>
    <xf numFmtId="44" fontId="4" fillId="2" borderId="26" xfId="6" applyNumberFormat="1" applyFont="1" applyFill="1" applyBorder="1" applyAlignment="1">
      <alignment horizontal="center" vertical="center" wrapText="1"/>
    </xf>
    <xf numFmtId="44" fontId="4" fillId="0" borderId="34" xfId="6" applyFont="1" applyBorder="1" applyAlignment="1">
      <alignment horizontal="center" vertical="center" wrapText="1"/>
    </xf>
    <xf numFmtId="0" fontId="21" fillId="0" borderId="0" xfId="7" applyFont="1"/>
    <xf numFmtId="0" fontId="16" fillId="0" borderId="0" xfId="7"/>
    <xf numFmtId="0" fontId="33" fillId="31" borderId="46" xfId="7" applyFont="1" applyFill="1" applyBorder="1" applyAlignment="1">
      <alignment horizontal="center" vertical="center" wrapText="1"/>
    </xf>
    <xf numFmtId="0" fontId="32" fillId="14" borderId="51" xfId="7" applyFont="1" applyFill="1" applyBorder="1" applyAlignment="1">
      <alignment horizontal="center" vertical="center" wrapText="1"/>
    </xf>
    <xf numFmtId="0" fontId="32" fillId="14" borderId="51" xfId="7" applyFont="1" applyFill="1" applyBorder="1" applyAlignment="1">
      <alignment horizontal="right" vertical="center" wrapText="1"/>
    </xf>
    <xf numFmtId="0" fontId="32" fillId="31" borderId="54" xfId="7" applyFont="1" applyFill="1" applyBorder="1" applyAlignment="1">
      <alignment horizontal="center" vertical="center" wrapText="1"/>
    </xf>
    <xf numFmtId="0" fontId="32" fillId="31" borderId="54" xfId="7" applyFont="1" applyFill="1" applyBorder="1" applyAlignment="1">
      <alignment horizontal="right" vertical="center" wrapText="1"/>
    </xf>
    <xf numFmtId="0" fontId="35" fillId="14" borderId="51" xfId="7" applyFont="1" applyFill="1" applyBorder="1" applyAlignment="1">
      <alignment vertical="top" wrapText="1"/>
    </xf>
    <xf numFmtId="0" fontId="36" fillId="14" borderId="51" xfId="7" applyFont="1" applyFill="1" applyBorder="1" applyAlignment="1">
      <alignment vertical="top" wrapText="1"/>
    </xf>
    <xf numFmtId="0" fontId="37" fillId="31" borderId="46" xfId="7" applyFont="1" applyFill="1" applyBorder="1" applyAlignment="1">
      <alignment horizontal="center" vertical="center" wrapText="1"/>
    </xf>
    <xf numFmtId="0" fontId="38" fillId="14" borderId="51" xfId="7" applyFont="1" applyFill="1" applyBorder="1" applyAlignment="1">
      <alignment horizontal="right" vertical="center" wrapText="1"/>
    </xf>
    <xf numFmtId="0" fontId="38" fillId="31" borderId="54" xfId="7" applyFont="1" applyFill="1" applyBorder="1" applyAlignment="1">
      <alignment horizontal="right" vertical="center" wrapText="1"/>
    </xf>
    <xf numFmtId="0" fontId="39" fillId="31" borderId="46" xfId="7" applyFont="1" applyFill="1" applyBorder="1" applyAlignment="1">
      <alignment horizontal="center" vertical="center" wrapText="1"/>
    </xf>
    <xf numFmtId="0" fontId="33" fillId="31" borderId="52" xfId="7" applyFont="1" applyFill="1" applyBorder="1" applyAlignment="1">
      <alignment horizontal="center" vertical="center" wrapText="1"/>
    </xf>
    <xf numFmtId="0" fontId="33" fillId="31" borderId="54" xfId="7" applyFont="1" applyFill="1" applyBorder="1" applyAlignment="1">
      <alignment horizontal="center" vertical="center" wrapText="1"/>
    </xf>
    <xf numFmtId="0" fontId="39" fillId="31" borderId="54" xfId="7" applyFont="1" applyFill="1" applyBorder="1" applyAlignment="1">
      <alignment horizontal="center" vertical="center" wrapText="1"/>
    </xf>
    <xf numFmtId="0" fontId="32" fillId="0" borderId="57" xfId="7" applyFont="1" applyFill="1" applyBorder="1" applyAlignment="1">
      <alignment horizontal="center" vertical="center" wrapText="1"/>
    </xf>
    <xf numFmtId="0" fontId="32" fillId="0" borderId="49" xfId="7" applyFont="1" applyFill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right" vertical="center" wrapText="1"/>
    </xf>
    <xf numFmtId="0" fontId="32" fillId="0" borderId="50" xfId="7" applyFont="1" applyFill="1" applyBorder="1" applyAlignment="1">
      <alignment horizontal="right" vertical="center" wrapText="1"/>
    </xf>
    <xf numFmtId="0" fontId="38" fillId="0" borderId="50" xfId="7" applyFont="1" applyFill="1" applyBorder="1" applyAlignment="1">
      <alignment horizontal="right" vertical="center" wrapText="1"/>
    </xf>
    <xf numFmtId="0" fontId="32" fillId="14" borderId="59" xfId="7" applyFont="1" applyFill="1" applyBorder="1" applyAlignment="1">
      <alignment horizontal="center" vertical="center" wrapText="1"/>
    </xf>
    <xf numFmtId="0" fontId="32" fillId="31" borderId="0" xfId="7" applyFont="1" applyFill="1" applyBorder="1" applyAlignment="1">
      <alignment horizontal="right" vertical="center" wrapText="1"/>
    </xf>
    <xf numFmtId="0" fontId="32" fillId="31" borderId="51" xfId="7" applyFont="1" applyFill="1" applyBorder="1" applyAlignment="1">
      <alignment horizontal="right" vertical="center" wrapText="1"/>
    </xf>
    <xf numFmtId="0" fontId="32" fillId="31" borderId="58" xfId="7" applyFont="1" applyFill="1" applyBorder="1" applyAlignment="1">
      <alignment horizontal="right" vertical="center" wrapText="1"/>
    </xf>
    <xf numFmtId="0" fontId="32" fillId="31" borderId="35" xfId="7" applyFont="1" applyFill="1" applyBorder="1" applyAlignment="1">
      <alignment horizontal="right" vertical="center" wrapText="1"/>
    </xf>
    <xf numFmtId="0" fontId="32" fillId="31" borderId="36" xfId="7" applyFont="1" applyFill="1" applyBorder="1" applyAlignment="1">
      <alignment horizontal="right" vertical="center" wrapText="1"/>
    </xf>
    <xf numFmtId="0" fontId="38" fillId="31" borderId="36" xfId="7" applyFont="1" applyFill="1" applyBorder="1" applyAlignment="1">
      <alignment horizontal="right" vertical="center" wrapText="1"/>
    </xf>
    <xf numFmtId="0" fontId="32" fillId="14" borderId="50" xfId="7" applyFont="1" applyFill="1" applyBorder="1" applyAlignment="1">
      <alignment horizontal="center" vertical="center" wrapText="1"/>
    </xf>
    <xf numFmtId="0" fontId="32" fillId="7" borderId="49" xfId="7" applyFont="1" applyFill="1" applyBorder="1" applyAlignment="1">
      <alignment horizontal="center" vertical="center" wrapText="1"/>
    </xf>
    <xf numFmtId="0" fontId="32" fillId="7" borderId="47" xfId="7" applyFont="1" applyFill="1" applyBorder="1" applyAlignment="1">
      <alignment horizontal="right" vertical="center" wrapText="1"/>
    </xf>
    <xf numFmtId="0" fontId="32" fillId="7" borderId="49" xfId="7" applyFont="1" applyFill="1" applyBorder="1" applyAlignment="1">
      <alignment horizontal="right" vertical="center" wrapText="1"/>
    </xf>
    <xf numFmtId="0" fontId="38" fillId="7" borderId="49" xfId="7" applyFont="1" applyFill="1" applyBorder="1" applyAlignment="1">
      <alignment horizontal="right" vertical="center" wrapText="1"/>
    </xf>
    <xf numFmtId="0" fontId="32" fillId="14" borderId="56" xfId="7" applyFont="1" applyFill="1" applyBorder="1" applyAlignment="1">
      <alignment horizontal="center" vertical="center" wrapText="1"/>
    </xf>
    <xf numFmtId="0" fontId="32" fillId="31" borderId="51" xfId="7" applyFont="1" applyFill="1" applyBorder="1" applyAlignment="1">
      <alignment horizontal="center" vertical="center" wrapText="1"/>
    </xf>
    <xf numFmtId="0" fontId="32" fillId="31" borderId="59" xfId="7" applyFont="1" applyFill="1" applyBorder="1" applyAlignment="1">
      <alignment horizontal="right" vertical="center" wrapText="1"/>
    </xf>
    <xf numFmtId="0" fontId="38" fillId="31" borderId="51" xfId="7" applyFont="1" applyFill="1" applyBorder="1" applyAlignment="1">
      <alignment horizontal="right" vertical="center" wrapText="1"/>
    </xf>
    <xf numFmtId="0" fontId="32" fillId="14" borderId="65" xfId="7" applyFont="1" applyFill="1" applyBorder="1" applyAlignment="1">
      <alignment horizontal="center" vertical="center" wrapText="1"/>
    </xf>
    <xf numFmtId="0" fontId="32" fillId="7" borderId="63" xfId="7" applyFont="1" applyFill="1" applyBorder="1" applyAlignment="1">
      <alignment horizontal="center" vertical="center" wrapText="1"/>
    </xf>
    <xf numFmtId="0" fontId="32" fillId="7" borderId="64" xfId="7" applyFont="1" applyFill="1" applyBorder="1" applyAlignment="1">
      <alignment horizontal="right" vertical="center" wrapText="1"/>
    </xf>
    <xf numFmtId="0" fontId="32" fillId="7" borderId="63" xfId="7" applyFont="1" applyFill="1" applyBorder="1" applyAlignment="1">
      <alignment horizontal="right" vertical="center" wrapText="1"/>
    </xf>
    <xf numFmtId="0" fontId="32" fillId="7" borderId="43" xfId="7" applyFont="1" applyFill="1" applyBorder="1" applyAlignment="1">
      <alignment horizontal="right" vertical="center" wrapText="1"/>
    </xf>
    <xf numFmtId="0" fontId="38" fillId="7" borderId="43" xfId="7" applyFont="1" applyFill="1" applyBorder="1" applyAlignment="1">
      <alignment horizontal="right" vertical="center" wrapText="1"/>
    </xf>
    <xf numFmtId="0" fontId="32" fillId="14" borderId="66" xfId="7" applyFont="1" applyFill="1" applyBorder="1" applyAlignment="1">
      <alignment horizontal="center" vertical="center" wrapText="1"/>
    </xf>
    <xf numFmtId="0" fontId="32" fillId="31" borderId="61" xfId="7" applyFont="1" applyFill="1" applyBorder="1" applyAlignment="1">
      <alignment horizontal="center" vertical="center" wrapText="1"/>
    </xf>
    <xf numFmtId="0" fontId="32" fillId="31" borderId="60" xfId="7" applyFont="1" applyFill="1" applyBorder="1" applyAlignment="1">
      <alignment horizontal="right" vertical="center" wrapText="1"/>
    </xf>
    <xf numFmtId="0" fontId="32" fillId="31" borderId="61" xfId="7" applyFont="1" applyFill="1" applyBorder="1" applyAlignment="1">
      <alignment horizontal="right" vertical="center" wrapText="1"/>
    </xf>
    <xf numFmtId="0" fontId="32" fillId="31" borderId="19" xfId="7" applyFont="1" applyFill="1" applyBorder="1" applyAlignment="1">
      <alignment horizontal="right" vertical="center" wrapText="1"/>
    </xf>
    <xf numFmtId="0" fontId="38" fillId="31" borderId="19" xfId="7" applyFont="1" applyFill="1" applyBorder="1" applyAlignment="1">
      <alignment horizontal="right" vertical="center" wrapText="1"/>
    </xf>
    <xf numFmtId="0" fontId="32" fillId="7" borderId="51" xfId="7" applyFont="1" applyFill="1" applyBorder="1" applyAlignment="1">
      <alignment horizontal="center" vertical="center" wrapText="1"/>
    </xf>
    <xf numFmtId="0" fontId="32" fillId="7" borderId="59" xfId="7" applyFont="1" applyFill="1" applyBorder="1" applyAlignment="1">
      <alignment horizontal="right" vertical="center" wrapText="1"/>
    </xf>
    <xf numFmtId="0" fontId="32" fillId="7" borderId="51" xfId="7" applyFont="1" applyFill="1" applyBorder="1" applyAlignment="1">
      <alignment horizontal="right" vertical="center" wrapText="1"/>
    </xf>
    <xf numFmtId="0" fontId="38" fillId="7" borderId="51" xfId="7" applyFont="1" applyFill="1" applyBorder="1" applyAlignment="1">
      <alignment horizontal="right" vertical="center" wrapText="1"/>
    </xf>
    <xf numFmtId="0" fontId="32" fillId="31" borderId="55" xfId="7" applyFont="1" applyFill="1" applyBorder="1" applyAlignment="1">
      <alignment horizontal="center" vertical="center" wrapText="1"/>
    </xf>
    <xf numFmtId="0" fontId="32" fillId="31" borderId="52" xfId="7" applyFont="1" applyFill="1" applyBorder="1" applyAlignment="1">
      <alignment horizontal="right" vertical="center" wrapText="1"/>
    </xf>
    <xf numFmtId="0" fontId="32" fillId="0" borderId="50" xfId="7" applyFont="1" applyFill="1" applyBorder="1" applyAlignment="1">
      <alignment horizontal="center" vertical="center" wrapText="1"/>
    </xf>
    <xf numFmtId="0" fontId="32" fillId="14" borderId="55" xfId="7" applyFont="1" applyFill="1" applyBorder="1" applyAlignment="1">
      <alignment horizontal="center" vertical="center" wrapText="1"/>
    </xf>
    <xf numFmtId="0" fontId="32" fillId="11" borderId="55" xfId="7" applyFont="1" applyFill="1" applyBorder="1" applyAlignment="1">
      <alignment horizontal="center" vertical="center" wrapText="1"/>
    </xf>
    <xf numFmtId="0" fontId="32" fillId="11" borderId="55" xfId="7" applyFont="1" applyFill="1" applyBorder="1" applyAlignment="1">
      <alignment horizontal="right" vertical="center" wrapText="1"/>
    </xf>
    <xf numFmtId="0" fontId="38" fillId="11" borderId="55" xfId="7" applyFont="1" applyFill="1" applyBorder="1" applyAlignment="1">
      <alignment horizontal="right" vertical="center" wrapText="1"/>
    </xf>
    <xf numFmtId="0" fontId="32" fillId="0" borderId="58" xfId="7" applyFont="1" applyFill="1" applyBorder="1" applyAlignment="1">
      <alignment horizontal="center" vertical="center" wrapText="1"/>
    </xf>
    <xf numFmtId="0" fontId="38" fillId="0" borderId="58" xfId="7" applyFont="1" applyFill="1" applyBorder="1" applyAlignment="1">
      <alignment horizontal="right" vertical="center" wrapText="1"/>
    </xf>
    <xf numFmtId="0" fontId="32" fillId="31" borderId="55" xfId="7" applyFont="1" applyFill="1" applyBorder="1" applyAlignment="1">
      <alignment horizontal="right" vertical="center" wrapText="1"/>
    </xf>
    <xf numFmtId="0" fontId="38" fillId="31" borderId="55" xfId="7" applyFont="1" applyFill="1" applyBorder="1" applyAlignment="1">
      <alignment horizontal="right" vertical="center" wrapText="1"/>
    </xf>
    <xf numFmtId="0" fontId="40" fillId="0" borderId="0" xfId="7" applyFont="1"/>
    <xf numFmtId="0" fontId="35" fillId="0" borderId="0" xfId="7" applyFont="1"/>
    <xf numFmtId="0" fontId="32" fillId="14" borderId="58" xfId="7" applyFont="1" applyFill="1" applyBorder="1" applyAlignment="1">
      <alignment vertical="center" wrapText="1"/>
    </xf>
    <xf numFmtId="0" fontId="32" fillId="14" borderId="54" xfId="7" applyFont="1" applyFill="1" applyBorder="1" applyAlignment="1">
      <alignment vertical="center" wrapText="1"/>
    </xf>
    <xf numFmtId="0" fontId="38" fillId="14" borderId="54" xfId="7" applyFont="1" applyFill="1" applyBorder="1" applyAlignment="1">
      <alignment vertical="center" wrapText="1"/>
    </xf>
    <xf numFmtId="0" fontId="32" fillId="33" borderId="45" xfId="7" applyFont="1" applyFill="1" applyBorder="1" applyAlignment="1">
      <alignment vertical="center" wrapText="1"/>
    </xf>
    <xf numFmtId="0" fontId="33" fillId="33" borderId="44" xfId="7" applyFont="1" applyFill="1" applyBorder="1" applyAlignment="1">
      <alignment vertical="center" wrapText="1"/>
    </xf>
    <xf numFmtId="0" fontId="33" fillId="33" borderId="46" xfId="7" applyFont="1" applyFill="1" applyBorder="1" applyAlignment="1">
      <alignment vertical="center" wrapText="1"/>
    </xf>
    <xf numFmtId="0" fontId="39" fillId="33" borderId="46" xfId="7" applyFont="1" applyFill="1" applyBorder="1" applyAlignment="1">
      <alignment vertical="center" wrapText="1"/>
    </xf>
    <xf numFmtId="0" fontId="33" fillId="31" borderId="59" xfId="7" applyFont="1" applyFill="1" applyBorder="1" applyAlignment="1">
      <alignment horizontal="center" vertical="center" wrapText="1"/>
    </xf>
    <xf numFmtId="0" fontId="33" fillId="31" borderId="48" xfId="7" applyFont="1" applyFill="1" applyBorder="1" applyAlignment="1">
      <alignment horizontal="center" vertical="center" wrapText="1"/>
    </xf>
    <xf numFmtId="0" fontId="33" fillId="31" borderId="49" xfId="7" applyFont="1" applyFill="1" applyBorder="1" applyAlignment="1">
      <alignment horizontal="center" vertical="center" wrapText="1"/>
    </xf>
    <xf numFmtId="0" fontId="33" fillId="31" borderId="47" xfId="7" applyFont="1" applyFill="1" applyBorder="1" applyAlignment="1">
      <alignment horizontal="center" vertical="center" wrapText="1"/>
    </xf>
    <xf numFmtId="0" fontId="33" fillId="31" borderId="51" xfId="7" applyFont="1" applyFill="1" applyBorder="1" applyAlignment="1">
      <alignment horizontal="center" vertical="center" wrapText="1"/>
    </xf>
    <xf numFmtId="0" fontId="39" fillId="31" borderId="51" xfId="7" applyFont="1" applyFill="1" applyBorder="1" applyAlignment="1">
      <alignment horizontal="center" vertical="center" wrapText="1"/>
    </xf>
    <xf numFmtId="0" fontId="32" fillId="14" borderId="52" xfId="7" applyFont="1" applyFill="1" applyBorder="1" applyAlignment="1">
      <alignment horizontal="center" vertical="top" wrapText="1"/>
    </xf>
    <xf numFmtId="0" fontId="32" fillId="14" borderId="53" xfId="7" applyFont="1" applyFill="1" applyBorder="1" applyAlignment="1">
      <alignment horizontal="center" vertical="top" wrapText="1"/>
    </xf>
    <xf numFmtId="0" fontId="32" fillId="14" borderId="53" xfId="7" applyFont="1" applyFill="1" applyBorder="1" applyAlignment="1">
      <alignment horizontal="center" vertical="center" wrapText="1"/>
    </xf>
    <xf numFmtId="0" fontId="32" fillId="31" borderId="53" xfId="7" applyFont="1" applyFill="1" applyBorder="1" applyAlignment="1">
      <alignment horizontal="center" vertical="center" wrapText="1"/>
    </xf>
    <xf numFmtId="0" fontId="32" fillId="31" borderId="53" xfId="7" applyFont="1" applyFill="1" applyBorder="1" applyAlignment="1">
      <alignment horizontal="right" vertical="center" wrapText="1"/>
    </xf>
    <xf numFmtId="0" fontId="32" fillId="11" borderId="51" xfId="7" applyFont="1" applyFill="1" applyBorder="1" applyAlignment="1">
      <alignment horizontal="right" vertical="center" wrapText="1"/>
    </xf>
    <xf numFmtId="0" fontId="38" fillId="11" borderId="51" xfId="7" applyFont="1" applyFill="1" applyBorder="1" applyAlignment="1">
      <alignment horizontal="right" vertical="center" wrapText="1"/>
    </xf>
    <xf numFmtId="0" fontId="32" fillId="0" borderId="49" xfId="7" applyFont="1" applyFill="1" applyBorder="1" applyAlignment="1">
      <alignment horizontal="right" vertical="center" wrapText="1"/>
    </xf>
    <xf numFmtId="0" fontId="32" fillId="0" borderId="47" xfId="7" applyFont="1" applyFill="1" applyBorder="1" applyAlignment="1">
      <alignment horizontal="right" vertical="center" wrapText="1"/>
    </xf>
    <xf numFmtId="0" fontId="38" fillId="0" borderId="49" xfId="7" applyFont="1" applyFill="1" applyBorder="1" applyAlignment="1">
      <alignment horizontal="right" vertical="center" wrapText="1"/>
    </xf>
    <xf numFmtId="0" fontId="32" fillId="11" borderId="54" xfId="7" applyFont="1" applyFill="1" applyBorder="1" applyAlignment="1">
      <alignment horizontal="right" vertical="center" wrapText="1"/>
    </xf>
    <xf numFmtId="0" fontId="38" fillId="11" borderId="54" xfId="7" applyFont="1" applyFill="1" applyBorder="1" applyAlignment="1">
      <alignment horizontal="right" vertical="center" wrapText="1"/>
    </xf>
    <xf numFmtId="0" fontId="32" fillId="14" borderId="67" xfId="7" applyFont="1" applyFill="1" applyBorder="1" applyAlignment="1">
      <alignment horizontal="center" vertical="center" wrapText="1"/>
    </xf>
    <xf numFmtId="0" fontId="32" fillId="14" borderId="63" xfId="7" applyFont="1" applyFill="1" applyBorder="1" applyAlignment="1">
      <alignment horizontal="right" vertical="center" wrapText="1"/>
    </xf>
    <xf numFmtId="0" fontId="32" fillId="14" borderId="43" xfId="7" applyFont="1" applyFill="1" applyBorder="1" applyAlignment="1">
      <alignment horizontal="right" vertical="center" wrapText="1"/>
    </xf>
    <xf numFmtId="0" fontId="38" fillId="14" borderId="43" xfId="7" applyFont="1" applyFill="1" applyBorder="1" applyAlignment="1">
      <alignment horizontal="right" vertical="center" wrapText="1"/>
    </xf>
    <xf numFmtId="0" fontId="32" fillId="31" borderId="68" xfId="7" applyFont="1" applyFill="1" applyBorder="1" applyAlignment="1">
      <alignment horizontal="center" vertical="center" wrapText="1"/>
    </xf>
    <xf numFmtId="0" fontId="32" fillId="11" borderId="61" xfId="7" applyFont="1" applyFill="1" applyBorder="1" applyAlignment="1">
      <alignment horizontal="right" vertical="center" wrapText="1"/>
    </xf>
    <xf numFmtId="0" fontId="32" fillId="11" borderId="19" xfId="7" applyFont="1" applyFill="1" applyBorder="1" applyAlignment="1">
      <alignment horizontal="right" vertical="center" wrapText="1"/>
    </xf>
    <xf numFmtId="0" fontId="38" fillId="11" borderId="19" xfId="7" applyFont="1" applyFill="1" applyBorder="1" applyAlignment="1">
      <alignment horizontal="right" vertical="center" wrapText="1"/>
    </xf>
    <xf numFmtId="0" fontId="32" fillId="0" borderId="56" xfId="7" applyFont="1" applyFill="1" applyBorder="1" applyAlignment="1">
      <alignment horizontal="center" vertical="center" wrapText="1"/>
    </xf>
    <xf numFmtId="0" fontId="32" fillId="0" borderId="56" xfId="7" applyFont="1" applyFill="1" applyBorder="1" applyAlignment="1">
      <alignment horizontal="right" vertical="center" wrapText="1"/>
    </xf>
    <xf numFmtId="2" fontId="32" fillId="14" borderId="51" xfId="7" applyNumberFormat="1" applyFont="1" applyFill="1" applyBorder="1" applyAlignment="1">
      <alignment horizontal="right" vertical="center" wrapText="1"/>
    </xf>
    <xf numFmtId="0" fontId="35" fillId="0" borderId="50" xfId="7" applyFont="1" applyBorder="1" applyAlignment="1">
      <alignment vertical="top"/>
    </xf>
    <xf numFmtId="0" fontId="32" fillId="11" borderId="50" xfId="7" applyFont="1" applyFill="1" applyBorder="1" applyAlignment="1">
      <alignment horizontal="right" vertical="center" wrapText="1"/>
    </xf>
    <xf numFmtId="0" fontId="38" fillId="11" borderId="50" xfId="7" applyFont="1" applyFill="1" applyBorder="1" applyAlignment="1">
      <alignment horizontal="right" vertical="center" wrapText="1"/>
    </xf>
    <xf numFmtId="0" fontId="35" fillId="0" borderId="55" xfId="7" applyFont="1" applyBorder="1" applyAlignment="1">
      <alignment vertical="top"/>
    </xf>
    <xf numFmtId="0" fontId="35" fillId="11" borderId="55" xfId="7" applyFont="1" applyFill="1" applyBorder="1" applyAlignment="1">
      <alignment vertical="top"/>
    </xf>
    <xf numFmtId="0" fontId="35" fillId="11" borderId="52" xfId="7" applyFont="1" applyFill="1" applyBorder="1" applyAlignment="1">
      <alignment horizontal="center" vertical="top"/>
    </xf>
    <xf numFmtId="0" fontId="35" fillId="11" borderId="54" xfId="7" applyFont="1" applyFill="1" applyBorder="1" applyAlignment="1">
      <alignment horizontal="center" vertical="top"/>
    </xf>
    <xf numFmtId="0" fontId="35" fillId="0" borderId="0" xfId="7" applyFont="1" applyBorder="1" applyAlignment="1">
      <alignment vertical="top"/>
    </xf>
    <xf numFmtId="0" fontId="35" fillId="11" borderId="0" xfId="7" applyFont="1" applyFill="1" applyBorder="1" applyAlignment="1">
      <alignment vertical="top"/>
    </xf>
    <xf numFmtId="0" fontId="35" fillId="11" borderId="0" xfId="7" applyFont="1" applyFill="1" applyBorder="1" applyAlignment="1">
      <alignment horizontal="center" vertical="top"/>
    </xf>
    <xf numFmtId="0" fontId="32" fillId="11" borderId="0" xfId="7" applyFont="1" applyFill="1" applyBorder="1" applyAlignment="1">
      <alignment horizontal="right" vertical="center" wrapText="1"/>
    </xf>
    <xf numFmtId="0" fontId="38" fillId="11" borderId="0" xfId="7" applyFont="1" applyFill="1" applyBorder="1" applyAlignment="1">
      <alignment horizontal="right" vertical="center" wrapText="1"/>
    </xf>
    <xf numFmtId="0" fontId="42" fillId="0" borderId="0" xfId="7" applyFont="1"/>
    <xf numFmtId="0" fontId="12" fillId="0" borderId="25" xfId="38" applyFont="1" applyFill="1" applyBorder="1" applyAlignment="1">
      <alignment vertical="center" wrapText="1"/>
    </xf>
    <xf numFmtId="0" fontId="12" fillId="0" borderId="1" xfId="38" applyFont="1" applyFill="1" applyBorder="1" applyAlignment="1">
      <alignment vertical="center" wrapText="1"/>
    </xf>
    <xf numFmtId="0" fontId="12" fillId="0" borderId="16" xfId="38" applyFont="1" applyFill="1" applyBorder="1" applyAlignment="1">
      <alignment vertical="center" wrapText="1"/>
    </xf>
    <xf numFmtId="0" fontId="45" fillId="34" borderId="16" xfId="38" applyFont="1" applyFill="1" applyBorder="1" applyAlignment="1">
      <alignment horizontal="center" vertical="center" wrapText="1"/>
    </xf>
    <xf numFmtId="0" fontId="12" fillId="0" borderId="2" xfId="38" applyFont="1" applyFill="1" applyBorder="1" applyAlignment="1">
      <alignment vertical="center" wrapText="1"/>
    </xf>
    <xf numFmtId="0" fontId="12" fillId="0" borderId="8" xfId="38" applyFont="1" applyFill="1" applyBorder="1" applyAlignment="1">
      <alignment vertical="center" wrapText="1"/>
    </xf>
    <xf numFmtId="0" fontId="0" fillId="0" borderId="1" xfId="0" applyBorder="1"/>
    <xf numFmtId="0" fontId="3" fillId="35" borderId="1" xfId="38" applyFill="1" applyBorder="1"/>
    <xf numFmtId="0" fontId="3" fillId="0" borderId="1" xfId="38" applyBorder="1"/>
    <xf numFmtId="0" fontId="0" fillId="0" borderId="17" xfId="0" applyBorder="1"/>
    <xf numFmtId="0" fontId="43" fillId="11" borderId="0" xfId="38" applyFont="1" applyFill="1" applyBorder="1" applyAlignment="1">
      <alignment vertical="center" wrapText="1"/>
    </xf>
    <xf numFmtId="0" fontId="20" fillId="11" borderId="0" xfId="0" applyFont="1" applyFill="1"/>
    <xf numFmtId="0" fontId="5" fillId="10" borderId="1" xfId="0" applyFont="1" applyFill="1" applyBorder="1"/>
    <xf numFmtId="0" fontId="5" fillId="10" borderId="1" xfId="0" applyFont="1" applyFill="1" applyBorder="1" applyAlignment="1">
      <alignment wrapText="1"/>
    </xf>
    <xf numFmtId="0" fontId="48" fillId="0" borderId="17" xfId="0" applyNumberFormat="1" applyFont="1" applyFill="1" applyBorder="1" applyAlignment="1">
      <alignment horizontal="justify" vertical="distributed"/>
    </xf>
    <xf numFmtId="0" fontId="12" fillId="0" borderId="1" xfId="38" applyFont="1" applyFill="1" applyBorder="1" applyAlignment="1">
      <alignment horizontal="center" vertical="center" wrapText="1"/>
    </xf>
    <xf numFmtId="39" fontId="12" fillId="0" borderId="1" xfId="38" applyNumberFormat="1" applyFont="1" applyFill="1" applyBorder="1" applyAlignment="1">
      <alignment vertical="center" wrapText="1"/>
    </xf>
    <xf numFmtId="0" fontId="48" fillId="0" borderId="1" xfId="0" applyNumberFormat="1" applyFont="1" applyFill="1" applyBorder="1" applyAlignment="1">
      <alignment horizontal="center" vertical="distributed"/>
    </xf>
    <xf numFmtId="0" fontId="48" fillId="0" borderId="1" xfId="0" applyNumberFormat="1" applyFont="1" applyFill="1" applyBorder="1" applyAlignment="1">
      <alignment horizontal="justify" vertical="distributed"/>
    </xf>
    <xf numFmtId="0" fontId="19" fillId="0" borderId="1" xfId="0" applyNumberFormat="1" applyFont="1" applyBorder="1" applyAlignment="1">
      <alignment horizontal="center" vertical="distributed"/>
    </xf>
    <xf numFmtId="11" fontId="0" fillId="0" borderId="1" xfId="0" applyNumberFormat="1" applyBorder="1"/>
    <xf numFmtId="0" fontId="48" fillId="0" borderId="1" xfId="0" applyNumberFormat="1" applyFont="1" applyBorder="1" applyAlignment="1">
      <alignment horizontal="justify" vertical="distributed"/>
    </xf>
    <xf numFmtId="0" fontId="48" fillId="0" borderId="1" xfId="0" applyNumberFormat="1" applyFont="1" applyBorder="1" applyAlignment="1">
      <alignment horizontal="justify" vertical="distributed" wrapText="1"/>
    </xf>
    <xf numFmtId="39" fontId="46" fillId="11" borderId="1" xfId="38" applyNumberFormat="1" applyFont="1" applyFill="1" applyBorder="1" applyAlignment="1">
      <alignment vertical="center" wrapText="1"/>
    </xf>
    <xf numFmtId="0" fontId="48" fillId="7" borderId="17" xfId="0" applyNumberFormat="1" applyFont="1" applyFill="1" applyBorder="1" applyAlignment="1">
      <alignment horizontal="center" vertical="distributed"/>
    </xf>
    <xf numFmtId="39" fontId="46" fillId="11" borderId="22" xfId="38" applyNumberFormat="1" applyFont="1" applyFill="1" applyBorder="1" applyAlignment="1">
      <alignment vertical="center" wrapText="1"/>
    </xf>
    <xf numFmtId="39" fontId="2" fillId="11" borderId="1" xfId="0" applyNumberFormat="1" applyFont="1" applyFill="1" applyBorder="1" applyAlignment="1"/>
    <xf numFmtId="17" fontId="48" fillId="0" borderId="1" xfId="0" applyNumberFormat="1" applyFont="1" applyFill="1" applyBorder="1" applyAlignment="1">
      <alignment horizontal="center" vertical="distributed"/>
    </xf>
    <xf numFmtId="0" fontId="48" fillId="0" borderId="2" xfId="0" applyNumberFormat="1" applyFont="1" applyBorder="1" applyAlignment="1">
      <alignment horizontal="left" vertical="distributed"/>
    </xf>
    <xf numFmtId="0" fontId="48" fillId="0" borderId="1" xfId="0" applyNumberFormat="1" applyFont="1" applyBorder="1" applyAlignment="1">
      <alignment horizontal="center" vertical="distributed"/>
    </xf>
    <xf numFmtId="0" fontId="49" fillId="0" borderId="1" xfId="0" applyFont="1" applyBorder="1"/>
    <xf numFmtId="44" fontId="9" fillId="5" borderId="2" xfId="0" applyNumberFormat="1" applyFont="1" applyFill="1" applyBorder="1" applyAlignment="1"/>
    <xf numFmtId="7" fontId="50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4" fillId="7" borderId="16" xfId="0" applyFont="1" applyFill="1" applyBorder="1"/>
    <xf numFmtId="4" fontId="4" fillId="7" borderId="2" xfId="0" applyNumberFormat="1" applyFont="1" applyFill="1" applyBorder="1" applyAlignment="1">
      <alignment vertical="center"/>
    </xf>
    <xf numFmtId="0" fontId="10" fillId="5" borderId="17" xfId="0" applyNumberFormat="1" applyFont="1" applyFill="1" applyBorder="1"/>
    <xf numFmtId="0" fontId="12" fillId="5" borderId="17" xfId="0" applyNumberFormat="1" applyFont="1" applyFill="1" applyBorder="1"/>
    <xf numFmtId="9" fontId="4" fillId="0" borderId="26" xfId="48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7" fontId="50" fillId="0" borderId="1" xfId="0" applyNumberFormat="1" applyFont="1" applyBorder="1" applyAlignment="1">
      <alignment vertical="center"/>
    </xf>
    <xf numFmtId="4" fontId="52" fillId="7" borderId="1" xfId="0" applyNumberFormat="1" applyFont="1" applyFill="1" applyBorder="1" applyAlignment="1">
      <alignment horizontal="left" vertical="center" wrapText="1"/>
    </xf>
    <xf numFmtId="4" fontId="12" fillId="7" borderId="1" xfId="0" applyNumberFormat="1" applyFont="1" applyFill="1" applyBorder="1" applyAlignment="1">
      <alignment vertical="center"/>
    </xf>
    <xf numFmtId="44" fontId="12" fillId="0" borderId="1" xfId="2" applyFont="1" applyBorder="1" applyAlignment="1">
      <alignment horizontal="center" vertical="center" wrapText="1"/>
    </xf>
    <xf numFmtId="168" fontId="5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7" fontId="50" fillId="0" borderId="1" xfId="0" applyNumberFormat="1" applyFont="1" applyBorder="1" applyAlignment="1">
      <alignment horizontal="center" vertical="center"/>
    </xf>
    <xf numFmtId="10" fontId="4" fillId="0" borderId="26" xfId="48" applyNumberFormat="1" applyFont="1" applyBorder="1" applyAlignment="1">
      <alignment horizontal="center" vertical="center" wrapText="1"/>
    </xf>
    <xf numFmtId="10" fontId="4" fillId="2" borderId="26" xfId="48" applyNumberFormat="1" applyFont="1" applyFill="1" applyBorder="1" applyAlignment="1">
      <alignment horizontal="center" vertical="center" wrapText="1"/>
    </xf>
    <xf numFmtId="10" fontId="9" fillId="5" borderId="26" xfId="48" applyNumberFormat="1" applyFont="1" applyFill="1" applyBorder="1" applyAlignment="1">
      <alignment horizontal="center" vertical="center"/>
    </xf>
    <xf numFmtId="9" fontId="4" fillId="2" borderId="26" xfId="48" applyFont="1" applyFill="1" applyBorder="1" applyAlignment="1">
      <alignment horizontal="center" vertical="center" wrapText="1"/>
    </xf>
    <xf numFmtId="9" fontId="9" fillId="5" borderId="26" xfId="48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5" fillId="34" borderId="2" xfId="38" applyFont="1" applyFill="1" applyBorder="1" applyAlignment="1">
      <alignment horizontal="center" vertical="center" wrapText="1"/>
    </xf>
    <xf numFmtId="0" fontId="45" fillId="34" borderId="1" xfId="38" applyFont="1" applyFill="1" applyBorder="1" applyAlignment="1">
      <alignment horizontal="center" vertical="center" wrapText="1"/>
    </xf>
    <xf numFmtId="0" fontId="45" fillId="0" borderId="0" xfId="38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distributed"/>
    </xf>
    <xf numFmtId="0" fontId="3" fillId="0" borderId="1" xfId="38" applyBorder="1" applyAlignment="1">
      <alignment vertical="center"/>
    </xf>
    <xf numFmtId="0" fontId="12" fillId="0" borderId="16" xfId="38" applyFont="1" applyFill="1" applyBorder="1" applyAlignment="1">
      <alignment horizontal="center" vertical="center" wrapText="1"/>
    </xf>
    <xf numFmtId="0" fontId="48" fillId="0" borderId="1" xfId="0" applyNumberFormat="1" applyFont="1" applyBorder="1" applyAlignment="1">
      <alignment horizontal="left" vertical="distributed"/>
    </xf>
    <xf numFmtId="11" fontId="0" fillId="0" borderId="1" xfId="0" applyNumberFormat="1" applyBorder="1" applyAlignment="1">
      <alignment vertical="center"/>
    </xf>
    <xf numFmtId="39" fontId="46" fillId="11" borderId="7" xfId="38" applyNumberFormat="1" applyFont="1" applyFill="1" applyBorder="1" applyAlignment="1">
      <alignment vertical="center" wrapText="1"/>
    </xf>
    <xf numFmtId="0" fontId="48" fillId="0" borderId="17" xfId="0" applyNumberFormat="1" applyFont="1" applyFill="1" applyBorder="1" applyAlignment="1">
      <alignment horizontal="center" vertical="distributed"/>
    </xf>
    <xf numFmtId="0" fontId="8" fillId="7" borderId="1" xfId="0" applyFont="1" applyFill="1" applyBorder="1" applyAlignment="1">
      <alignment vertical="top"/>
    </xf>
    <xf numFmtId="7" fontId="6" fillId="0" borderId="17" xfId="0" applyNumberFormat="1" applyFont="1" applyBorder="1" applyAlignment="1">
      <alignment vertical="center" wrapText="1"/>
    </xf>
    <xf numFmtId="4" fontId="4" fillId="7" borderId="17" xfId="0" applyNumberFormat="1" applyFont="1" applyFill="1" applyBorder="1" applyAlignment="1">
      <alignment vertical="center"/>
    </xf>
    <xf numFmtId="9" fontId="9" fillId="5" borderId="2" xfId="48" applyFont="1" applyFill="1" applyBorder="1" applyAlignment="1">
      <alignment horizontal="center" vertical="center"/>
    </xf>
    <xf numFmtId="9" fontId="4" fillId="2" borderId="1" xfId="48" applyFont="1" applyFill="1" applyBorder="1" applyAlignment="1">
      <alignment horizontal="center" vertical="center" wrapText="1"/>
    </xf>
    <xf numFmtId="9" fontId="9" fillId="5" borderId="1" xfId="48" applyFont="1" applyFill="1" applyBorder="1" applyAlignment="1">
      <alignment horizontal="center" vertical="center"/>
    </xf>
    <xf numFmtId="9" fontId="4" fillId="2" borderId="1" xfId="48" applyFont="1" applyFill="1" applyBorder="1" applyAlignment="1">
      <alignment horizontal="center" vertical="center"/>
    </xf>
    <xf numFmtId="9" fontId="4" fillId="0" borderId="1" xfId="48" applyFont="1" applyBorder="1" applyAlignment="1">
      <alignment horizontal="center"/>
    </xf>
    <xf numFmtId="0" fontId="12" fillId="7" borderId="25" xfId="38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9" fontId="4" fillId="2" borderId="1" xfId="48" applyFont="1" applyFill="1" applyBorder="1" applyAlignment="1">
      <alignment horizontal="center"/>
    </xf>
    <xf numFmtId="9" fontId="10" fillId="5" borderId="1" xfId="48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8" fillId="7" borderId="7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/>
    </xf>
    <xf numFmtId="44" fontId="15" fillId="0" borderId="1" xfId="2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 vertical="center"/>
    </xf>
    <xf numFmtId="0" fontId="17" fillId="0" borderId="1" xfId="0" applyFont="1" applyBorder="1"/>
    <xf numFmtId="0" fontId="54" fillId="7" borderId="0" xfId="0" applyFont="1" applyFill="1" applyAlignment="1">
      <alignment vertical="center"/>
    </xf>
    <xf numFmtId="0" fontId="54" fillId="7" borderId="0" xfId="0" applyFont="1" applyFill="1"/>
    <xf numFmtId="0" fontId="54" fillId="7" borderId="4" xfId="0" applyFont="1" applyFill="1" applyBorder="1"/>
    <xf numFmtId="0" fontId="53" fillId="7" borderId="5" xfId="0" applyFont="1" applyFill="1" applyBorder="1" applyAlignment="1">
      <alignment horizontal="left"/>
    </xf>
    <xf numFmtId="44" fontId="53" fillId="7" borderId="6" xfId="2" applyFont="1" applyFill="1" applyBorder="1"/>
    <xf numFmtId="0" fontId="54" fillId="7" borderId="0" xfId="0" applyFont="1" applyFill="1" applyBorder="1"/>
    <xf numFmtId="164" fontId="54" fillId="7" borderId="0" xfId="0" applyNumberFormat="1" applyFont="1" applyFill="1"/>
    <xf numFmtId="0" fontId="53" fillId="7" borderId="0" xfId="0" applyFont="1" applyFill="1" applyBorder="1"/>
    <xf numFmtId="0" fontId="53" fillId="7" borderId="0" xfId="0" applyFont="1" applyFill="1" applyAlignment="1">
      <alignment horizontal="center" vertical="center" wrapText="1"/>
    </xf>
    <xf numFmtId="1" fontId="53" fillId="7" borderId="1" xfId="0" applyNumberFormat="1" applyFont="1" applyFill="1" applyBorder="1" applyAlignment="1">
      <alignment horizontal="center" vertical="center" wrapText="1"/>
    </xf>
    <xf numFmtId="0" fontId="54" fillId="7" borderId="0" xfId="0" applyFont="1" applyFill="1" applyAlignment="1">
      <alignment horizontal="center" vertical="center"/>
    </xf>
    <xf numFmtId="1" fontId="53" fillId="7" borderId="1" xfId="0" applyNumberFormat="1" applyFont="1" applyFill="1" applyBorder="1" applyAlignment="1">
      <alignment horizontal="center" vertical="center"/>
    </xf>
    <xf numFmtId="0" fontId="55" fillId="7" borderId="1" xfId="0" applyFont="1" applyFill="1" applyBorder="1" applyAlignment="1">
      <alignment horizontal="center" vertical="center" wrapText="1"/>
    </xf>
    <xf numFmtId="44" fontId="53" fillId="7" borderId="69" xfId="2" applyFont="1" applyFill="1" applyBorder="1"/>
    <xf numFmtId="17" fontId="53" fillId="7" borderId="16" xfId="0" applyNumberFormat="1" applyFont="1" applyFill="1" applyBorder="1" applyAlignment="1">
      <alignment horizontal="center" vertical="center"/>
    </xf>
    <xf numFmtId="0" fontId="54" fillId="7" borderId="70" xfId="0" applyFont="1" applyFill="1" applyBorder="1"/>
    <xf numFmtId="0" fontId="54" fillId="7" borderId="1" xfId="0" applyFont="1" applyFill="1" applyBorder="1"/>
    <xf numFmtId="0" fontId="53" fillId="7" borderId="1" xfId="0" applyFont="1" applyFill="1" applyBorder="1" applyAlignment="1">
      <alignment horizontal="center" vertical="center" wrapText="1"/>
    </xf>
    <xf numFmtId="165" fontId="53" fillId="7" borderId="1" xfId="0" applyNumberFormat="1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/>
    </xf>
    <xf numFmtId="44" fontId="53" fillId="7" borderId="1" xfId="2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/>
    </xf>
    <xf numFmtId="4" fontId="53" fillId="7" borderId="1" xfId="0" applyNumberFormat="1" applyFont="1" applyFill="1" applyBorder="1" applyAlignment="1">
      <alignment horizontal="center" vertical="center" wrapText="1"/>
    </xf>
    <xf numFmtId="166" fontId="53" fillId="7" borderId="1" xfId="0" applyNumberFormat="1" applyFont="1" applyFill="1" applyBorder="1" applyAlignment="1">
      <alignment horizontal="center" vertical="center" wrapText="1"/>
    </xf>
    <xf numFmtId="43" fontId="53" fillId="7" borderId="1" xfId="1" applyFont="1" applyFill="1" applyBorder="1" applyAlignment="1">
      <alignment horizontal="center" vertical="center" wrapText="1"/>
    </xf>
    <xf numFmtId="7" fontId="54" fillId="7" borderId="1" xfId="0" applyNumberFormat="1" applyFont="1" applyFill="1" applyBorder="1" applyAlignment="1">
      <alignment horizontal="center" vertical="center" wrapText="1"/>
    </xf>
    <xf numFmtId="44" fontId="54" fillId="7" borderId="1" xfId="2" applyFont="1" applyFill="1" applyBorder="1" applyAlignment="1">
      <alignment horizontal="center" vertical="center"/>
    </xf>
    <xf numFmtId="0" fontId="54" fillId="7" borderId="1" xfId="0" applyFont="1" applyFill="1" applyBorder="1" applyAlignment="1"/>
    <xf numFmtId="44" fontId="53" fillId="7" borderId="1" xfId="2" applyFont="1" applyFill="1" applyBorder="1" applyAlignment="1">
      <alignment horizontal="center" vertical="center"/>
    </xf>
    <xf numFmtId="0" fontId="53" fillId="7" borderId="1" xfId="0" applyFont="1" applyFill="1" applyBorder="1"/>
    <xf numFmtId="3" fontId="53" fillId="7" borderId="1" xfId="0" applyNumberFormat="1" applyFont="1" applyFill="1" applyBorder="1" applyAlignment="1">
      <alignment horizontal="right" vertical="center"/>
    </xf>
    <xf numFmtId="0" fontId="54" fillId="7" borderId="1" xfId="0" applyFont="1" applyFill="1" applyBorder="1" applyAlignment="1">
      <alignment horizontal="left"/>
    </xf>
    <xf numFmtId="0" fontId="54" fillId="7" borderId="1" xfId="0" applyFont="1" applyFill="1" applyBorder="1" applyAlignment="1">
      <alignment horizontal="right"/>
    </xf>
    <xf numFmtId="44" fontId="54" fillId="7" borderId="1" xfId="2" applyFont="1" applyFill="1" applyBorder="1"/>
    <xf numFmtId="0" fontId="0" fillId="11" borderId="0" xfId="0" applyFill="1"/>
    <xf numFmtId="0" fontId="0" fillId="0" borderId="0" xfId="0" applyFill="1"/>
    <xf numFmtId="0" fontId="32" fillId="14" borderId="44" xfId="7" applyFont="1" applyFill="1" applyBorder="1" applyAlignment="1">
      <alignment vertical="center" wrapText="1"/>
    </xf>
    <xf numFmtId="0" fontId="33" fillId="30" borderId="45" xfId="7" applyFont="1" applyFill="1" applyBorder="1" applyAlignment="1">
      <alignment vertical="center" wrapText="1"/>
    </xf>
    <xf numFmtId="0" fontId="33" fillId="30" borderId="44" xfId="7" applyFont="1" applyFill="1" applyBorder="1" applyAlignment="1">
      <alignment vertical="center" wrapText="1"/>
    </xf>
    <xf numFmtId="0" fontId="33" fillId="30" borderId="46" xfId="7" applyFont="1" applyFill="1" applyBorder="1" applyAlignment="1">
      <alignment vertical="center" wrapText="1"/>
    </xf>
    <xf numFmtId="0" fontId="33" fillId="31" borderId="45" xfId="7" applyFont="1" applyFill="1" applyBorder="1" applyAlignment="1">
      <alignment vertical="center" wrapText="1"/>
    </xf>
    <xf numFmtId="0" fontId="33" fillId="31" borderId="46" xfId="7" applyFont="1" applyFill="1" applyBorder="1" applyAlignment="1">
      <alignment vertical="center" wrapText="1"/>
    </xf>
    <xf numFmtId="0" fontId="32" fillId="31" borderId="45" xfId="7" applyFont="1" applyFill="1" applyBorder="1" applyAlignment="1">
      <alignment vertical="center" wrapText="1"/>
    </xf>
    <xf numFmtId="0" fontId="32" fillId="31" borderId="44" xfId="7" applyFont="1" applyFill="1" applyBorder="1" applyAlignment="1">
      <alignment vertical="center" wrapText="1"/>
    </xf>
    <xf numFmtId="0" fontId="32" fillId="31" borderId="46" xfId="7" applyFont="1" applyFill="1" applyBorder="1" applyAlignment="1">
      <alignment vertical="center" wrapText="1"/>
    </xf>
    <xf numFmtId="0" fontId="32" fillId="14" borderId="50" xfId="7" applyFont="1" applyFill="1" applyBorder="1" applyAlignment="1">
      <alignment horizontal="center" vertical="center" wrapText="1"/>
    </xf>
    <xf numFmtId="0" fontId="32" fillId="14" borderId="55" xfId="7" applyFont="1" applyFill="1" applyBorder="1" applyAlignment="1">
      <alignment horizontal="center" vertical="center" wrapText="1"/>
    </xf>
    <xf numFmtId="0" fontId="33" fillId="31" borderId="45" xfId="7" applyFont="1" applyFill="1" applyBorder="1" applyAlignment="1">
      <alignment horizontal="center" vertical="center" wrapText="1"/>
    </xf>
    <xf numFmtId="0" fontId="33" fillId="31" borderId="44" xfId="7" applyFont="1" applyFill="1" applyBorder="1" applyAlignment="1">
      <alignment horizontal="center" vertical="center" wrapText="1"/>
    </xf>
    <xf numFmtId="0" fontId="33" fillId="31" borderId="46" xfId="7" applyFont="1" applyFill="1" applyBorder="1" applyAlignment="1">
      <alignment horizontal="center" vertical="center" wrapText="1"/>
    </xf>
    <xf numFmtId="0" fontId="32" fillId="14" borderId="47" xfId="7" applyFont="1" applyFill="1" applyBorder="1" applyAlignment="1">
      <alignment horizontal="justify" vertical="center" wrapText="1"/>
    </xf>
    <xf numFmtId="0" fontId="32" fillId="14" borderId="48" xfId="7" applyFont="1" applyFill="1" applyBorder="1" applyAlignment="1">
      <alignment horizontal="justify" vertical="center" wrapText="1"/>
    </xf>
    <xf numFmtId="0" fontId="32" fillId="14" borderId="49" xfId="7" applyFont="1" applyFill="1" applyBorder="1" applyAlignment="1">
      <alignment horizontal="justify" vertical="center" wrapText="1"/>
    </xf>
    <xf numFmtId="0" fontId="32" fillId="14" borderId="52" xfId="7" applyFont="1" applyFill="1" applyBorder="1" applyAlignment="1">
      <alignment horizontal="justify" vertical="center" wrapText="1"/>
    </xf>
    <xf numFmtId="0" fontId="32" fillId="14" borderId="53" xfId="7" applyFont="1" applyFill="1" applyBorder="1" applyAlignment="1">
      <alignment horizontal="justify" vertical="center" wrapText="1"/>
    </xf>
    <xf numFmtId="0" fontId="32" fillId="14" borderId="54" xfId="7" applyFont="1" applyFill="1" applyBorder="1" applyAlignment="1">
      <alignment horizontal="justify" vertical="center" wrapText="1"/>
    </xf>
    <xf numFmtId="0" fontId="32" fillId="14" borderId="47" xfId="7" applyFont="1" applyFill="1" applyBorder="1" applyAlignment="1">
      <alignment horizontal="center" vertical="center" wrapText="1"/>
    </xf>
    <xf numFmtId="0" fontId="32" fillId="14" borderId="49" xfId="7" applyFont="1" applyFill="1" applyBorder="1" applyAlignment="1">
      <alignment horizontal="center" vertical="center" wrapText="1"/>
    </xf>
    <xf numFmtId="0" fontId="32" fillId="14" borderId="52" xfId="7" applyFont="1" applyFill="1" applyBorder="1" applyAlignment="1">
      <alignment horizontal="center" vertical="center" wrapText="1"/>
    </xf>
    <xf numFmtId="0" fontId="32" fillId="14" borderId="54" xfId="7" applyFont="1" applyFill="1" applyBorder="1" applyAlignment="1">
      <alignment horizontal="center" vertical="center" wrapText="1"/>
    </xf>
    <xf numFmtId="0" fontId="32" fillId="14" borderId="47" xfId="7" applyFont="1" applyFill="1" applyBorder="1" applyAlignment="1">
      <alignment horizontal="right" vertical="center" wrapText="1"/>
    </xf>
    <xf numFmtId="0" fontId="32" fillId="14" borderId="49" xfId="7" applyFont="1" applyFill="1" applyBorder="1" applyAlignment="1">
      <alignment horizontal="right" vertical="center" wrapText="1"/>
    </xf>
    <xf numFmtId="0" fontId="32" fillId="14" borderId="52" xfId="7" applyFont="1" applyFill="1" applyBorder="1" applyAlignment="1">
      <alignment horizontal="right" vertical="center" wrapText="1"/>
    </xf>
    <xf numFmtId="0" fontId="32" fillId="14" borderId="54" xfId="7" applyFont="1" applyFill="1" applyBorder="1" applyAlignment="1">
      <alignment horizontal="right" vertical="center" wrapText="1"/>
    </xf>
    <xf numFmtId="0" fontId="33" fillId="31" borderId="45" xfId="7" applyFont="1" applyFill="1" applyBorder="1" applyAlignment="1">
      <alignment horizontal="justify" vertical="center" wrapText="1"/>
    </xf>
    <xf numFmtId="0" fontId="33" fillId="31" borderId="44" xfId="7" applyFont="1" applyFill="1" applyBorder="1" applyAlignment="1">
      <alignment horizontal="justify" vertical="center" wrapText="1"/>
    </xf>
    <xf numFmtId="0" fontId="33" fillId="31" borderId="46" xfId="7" applyFont="1" applyFill="1" applyBorder="1" applyAlignment="1">
      <alignment horizontal="justify" vertical="center" wrapText="1"/>
    </xf>
    <xf numFmtId="0" fontId="32" fillId="14" borderId="45" xfId="7" applyFont="1" applyFill="1" applyBorder="1" applyAlignment="1">
      <alignment horizontal="justify" vertical="center" wrapText="1"/>
    </xf>
    <xf numFmtId="0" fontId="32" fillId="14" borderId="44" xfId="7" applyFont="1" applyFill="1" applyBorder="1" applyAlignment="1">
      <alignment horizontal="justify" vertical="center" wrapText="1"/>
    </xf>
    <xf numFmtId="0" fontId="32" fillId="14" borderId="46" xfId="7" applyFont="1" applyFill="1" applyBorder="1" applyAlignment="1">
      <alignment horizontal="justify" vertical="center" wrapText="1"/>
    </xf>
    <xf numFmtId="0" fontId="32" fillId="14" borderId="45" xfId="7" applyFont="1" applyFill="1" applyBorder="1" applyAlignment="1">
      <alignment horizontal="center" vertical="center" wrapText="1"/>
    </xf>
    <xf numFmtId="0" fontId="32" fillId="14" borderId="44" xfId="7" applyFont="1" applyFill="1" applyBorder="1" applyAlignment="1">
      <alignment horizontal="center" vertical="center" wrapText="1"/>
    </xf>
    <xf numFmtId="0" fontId="32" fillId="14" borderId="46" xfId="7" applyFont="1" applyFill="1" applyBorder="1" applyAlignment="1">
      <alignment horizontal="center" vertical="center" wrapText="1"/>
    </xf>
    <xf numFmtId="0" fontId="32" fillId="14" borderId="45" xfId="7" applyFont="1" applyFill="1" applyBorder="1" applyAlignment="1">
      <alignment vertical="center" wrapText="1"/>
    </xf>
    <xf numFmtId="0" fontId="32" fillId="14" borderId="46" xfId="7" applyFont="1" applyFill="1" applyBorder="1" applyAlignment="1">
      <alignment vertical="center" wrapText="1"/>
    </xf>
    <xf numFmtId="0" fontId="32" fillId="14" borderId="47" xfId="7" applyFont="1" applyFill="1" applyBorder="1" applyAlignment="1">
      <alignment vertical="center" wrapText="1"/>
    </xf>
    <xf numFmtId="0" fontId="32" fillId="14" borderId="48" xfId="7" applyFont="1" applyFill="1" applyBorder="1" applyAlignment="1">
      <alignment vertical="center" wrapText="1"/>
    </xf>
    <xf numFmtId="0" fontId="32" fillId="14" borderId="49" xfId="7" applyFont="1" applyFill="1" applyBorder="1" applyAlignment="1">
      <alignment vertical="center" wrapText="1"/>
    </xf>
    <xf numFmtId="0" fontId="32" fillId="14" borderId="52" xfId="7" applyFont="1" applyFill="1" applyBorder="1" applyAlignment="1">
      <alignment vertical="center" wrapText="1"/>
    </xf>
    <xf numFmtId="0" fontId="32" fillId="14" borderId="53" xfId="7" applyFont="1" applyFill="1" applyBorder="1" applyAlignment="1">
      <alignment vertical="center" wrapText="1"/>
    </xf>
    <xf numFmtId="0" fontId="32" fillId="14" borderId="54" xfId="7" applyFont="1" applyFill="1" applyBorder="1" applyAlignment="1">
      <alignment vertical="center" wrapText="1"/>
    </xf>
    <xf numFmtId="0" fontId="32" fillId="31" borderId="52" xfId="7" applyFont="1" applyFill="1" applyBorder="1" applyAlignment="1">
      <alignment horizontal="right" vertical="center" wrapText="1"/>
    </xf>
    <xf numFmtId="0" fontId="32" fillId="31" borderId="54" xfId="7" applyFont="1" applyFill="1" applyBorder="1" applyAlignment="1">
      <alignment horizontal="right" vertical="center" wrapText="1"/>
    </xf>
    <xf numFmtId="0" fontId="33" fillId="14" borderId="45" xfId="7" applyFont="1" applyFill="1" applyBorder="1" applyAlignment="1">
      <alignment vertical="center" wrapText="1"/>
    </xf>
    <xf numFmtId="0" fontId="33" fillId="14" borderId="44" xfId="7" applyFont="1" applyFill="1" applyBorder="1" applyAlignment="1">
      <alignment vertical="center" wrapText="1"/>
    </xf>
    <xf numFmtId="0" fontId="33" fillId="14" borderId="46" xfId="7" applyFont="1" applyFill="1" applyBorder="1" applyAlignment="1">
      <alignment vertical="center" wrapText="1"/>
    </xf>
    <xf numFmtId="0" fontId="32" fillId="14" borderId="48" xfId="7" applyFont="1" applyFill="1" applyBorder="1" applyAlignment="1">
      <alignment horizontal="center" vertical="center" wrapText="1"/>
    </xf>
    <xf numFmtId="0" fontId="32" fillId="14" borderId="53" xfId="7" applyFont="1" applyFill="1" applyBorder="1" applyAlignment="1">
      <alignment horizontal="center" vertical="center" wrapText="1"/>
    </xf>
    <xf numFmtId="0" fontId="32" fillId="14" borderId="47" xfId="7" applyFont="1" applyFill="1" applyBorder="1" applyAlignment="1">
      <alignment horizontal="center" vertical="top" wrapText="1"/>
    </xf>
    <xf numFmtId="0" fontId="32" fillId="14" borderId="48" xfId="7" applyFont="1" applyFill="1" applyBorder="1" applyAlignment="1">
      <alignment horizontal="center" vertical="top" wrapText="1"/>
    </xf>
    <xf numFmtId="0" fontId="32" fillId="14" borderId="49" xfId="7" applyFont="1" applyFill="1" applyBorder="1" applyAlignment="1">
      <alignment horizontal="center" vertical="top" wrapText="1"/>
    </xf>
    <xf numFmtId="0" fontId="32" fillId="14" borderId="52" xfId="7" applyFont="1" applyFill="1" applyBorder="1" applyAlignment="1">
      <alignment horizontal="center" vertical="top" wrapText="1"/>
    </xf>
    <xf numFmtId="0" fontId="32" fillId="14" borderId="53" xfId="7" applyFont="1" applyFill="1" applyBorder="1" applyAlignment="1">
      <alignment horizontal="center" vertical="top" wrapText="1"/>
    </xf>
    <xf numFmtId="0" fontId="32" fillId="14" borderId="54" xfId="7" applyFont="1" applyFill="1" applyBorder="1" applyAlignment="1">
      <alignment horizontal="center" vertical="top" wrapText="1"/>
    </xf>
    <xf numFmtId="0" fontId="32" fillId="14" borderId="47" xfId="7" applyFont="1" applyFill="1" applyBorder="1" applyAlignment="1">
      <alignment horizontal="left" vertical="top" wrapText="1"/>
    </xf>
    <xf numFmtId="0" fontId="32" fillId="14" borderId="48" xfId="7" applyFont="1" applyFill="1" applyBorder="1" applyAlignment="1">
      <alignment horizontal="left" vertical="top" wrapText="1"/>
    </xf>
    <xf numFmtId="0" fontId="32" fillId="14" borderId="49" xfId="7" applyFont="1" applyFill="1" applyBorder="1" applyAlignment="1">
      <alignment horizontal="left" vertical="top" wrapText="1"/>
    </xf>
    <xf numFmtId="0" fontId="32" fillId="14" borderId="52" xfId="7" applyFont="1" applyFill="1" applyBorder="1" applyAlignment="1">
      <alignment horizontal="left" vertical="top" wrapText="1"/>
    </xf>
    <xf numFmtId="0" fontId="32" fillId="14" borderId="53" xfId="7" applyFont="1" applyFill="1" applyBorder="1" applyAlignment="1">
      <alignment horizontal="left" vertical="top" wrapText="1"/>
    </xf>
    <xf numFmtId="0" fontId="32" fillId="14" borderId="54" xfId="7" applyFont="1" applyFill="1" applyBorder="1" applyAlignment="1">
      <alignment horizontal="left" vertical="top" wrapText="1"/>
    </xf>
    <xf numFmtId="0" fontId="35" fillId="14" borderId="47" xfId="7" applyFont="1" applyFill="1" applyBorder="1" applyAlignment="1">
      <alignment vertical="top" wrapText="1"/>
    </xf>
    <xf numFmtId="0" fontId="35" fillId="14" borderId="49" xfId="7" applyFont="1" applyFill="1" applyBorder="1" applyAlignment="1">
      <alignment vertical="top" wrapText="1"/>
    </xf>
    <xf numFmtId="0" fontId="32" fillId="0" borderId="47" xfId="7" applyFont="1" applyFill="1" applyBorder="1" applyAlignment="1">
      <alignment horizontal="left" vertical="center" wrapText="1"/>
    </xf>
    <xf numFmtId="0" fontId="32" fillId="0" borderId="48" xfId="7" applyFont="1" applyFill="1" applyBorder="1" applyAlignment="1">
      <alignment horizontal="left" vertical="center" wrapText="1"/>
    </xf>
    <xf numFmtId="0" fontId="32" fillId="0" borderId="49" xfId="7" applyFont="1" applyFill="1" applyBorder="1" applyAlignment="1">
      <alignment horizontal="left" vertical="center" wrapText="1"/>
    </xf>
    <xf numFmtId="0" fontId="32" fillId="0" borderId="52" xfId="7" applyFont="1" applyFill="1" applyBorder="1" applyAlignment="1">
      <alignment horizontal="left" vertical="center" wrapText="1"/>
    </xf>
    <xf numFmtId="0" fontId="32" fillId="0" borderId="53" xfId="7" applyFont="1" applyFill="1" applyBorder="1" applyAlignment="1">
      <alignment horizontal="left" vertical="center" wrapText="1"/>
    </xf>
    <xf numFmtId="0" fontId="32" fillId="0" borderId="54" xfId="7" applyFont="1" applyFill="1" applyBorder="1" applyAlignment="1">
      <alignment horizontal="left" vertical="center" wrapText="1"/>
    </xf>
    <xf numFmtId="0" fontId="32" fillId="14" borderId="56" xfId="7" applyFont="1" applyFill="1" applyBorder="1" applyAlignment="1">
      <alignment horizontal="center" vertical="center" wrapText="1"/>
    </xf>
    <xf numFmtId="0" fontId="32" fillId="0" borderId="45" xfId="7" applyFont="1" applyFill="1" applyBorder="1" applyAlignment="1">
      <alignment horizontal="center" vertical="center" wrapText="1"/>
    </xf>
    <xf numFmtId="0" fontId="32" fillId="0" borderId="46" xfId="7" applyFont="1" applyFill="1" applyBorder="1" applyAlignment="1">
      <alignment horizontal="center" vertical="center" wrapText="1"/>
    </xf>
    <xf numFmtId="0" fontId="32" fillId="31" borderId="45" xfId="7" applyFont="1" applyFill="1" applyBorder="1" applyAlignment="1">
      <alignment horizontal="center" vertical="center" wrapText="1"/>
    </xf>
    <xf numFmtId="0" fontId="32" fillId="31" borderId="46" xfId="7" applyFont="1" applyFill="1" applyBorder="1" applyAlignment="1">
      <alignment horizontal="center" vertical="center" wrapText="1"/>
    </xf>
    <xf numFmtId="0" fontId="32" fillId="31" borderId="44" xfId="7" applyFont="1" applyFill="1" applyBorder="1" applyAlignment="1">
      <alignment horizontal="center" vertical="center" wrapText="1"/>
    </xf>
    <xf numFmtId="0" fontId="32" fillId="14" borderId="62" xfId="7" applyFont="1" applyFill="1" applyBorder="1" applyAlignment="1">
      <alignment horizontal="left" vertical="top" wrapText="1"/>
    </xf>
    <xf numFmtId="0" fontId="32" fillId="14" borderId="42" xfId="7" applyFont="1" applyFill="1" applyBorder="1" applyAlignment="1">
      <alignment horizontal="left" vertical="top" wrapText="1"/>
    </xf>
    <xf numFmtId="0" fontId="32" fillId="14" borderId="63" xfId="7" applyFont="1" applyFill="1" applyBorder="1" applyAlignment="1">
      <alignment horizontal="left" vertical="top" wrapText="1"/>
    </xf>
    <xf numFmtId="0" fontId="32" fillId="14" borderId="21" xfId="7" applyFont="1" applyFill="1" applyBorder="1" applyAlignment="1">
      <alignment horizontal="left" vertical="top" wrapText="1"/>
    </xf>
    <xf numFmtId="0" fontId="32" fillId="14" borderId="20" xfId="7" applyFont="1" applyFill="1" applyBorder="1" applyAlignment="1">
      <alignment horizontal="left" vertical="top" wrapText="1"/>
    </xf>
    <xf numFmtId="0" fontId="32" fillId="14" borderId="61" xfId="7" applyFont="1" applyFill="1" applyBorder="1" applyAlignment="1">
      <alignment horizontal="left" vertical="top" wrapText="1"/>
    </xf>
    <xf numFmtId="0" fontId="32" fillId="14" borderId="64" xfId="7" applyFont="1" applyFill="1" applyBorder="1" applyAlignment="1">
      <alignment horizontal="center" vertical="center" wrapText="1"/>
    </xf>
    <xf numFmtId="0" fontId="32" fillId="14" borderId="63" xfId="7" applyFont="1" applyFill="1" applyBorder="1" applyAlignment="1">
      <alignment horizontal="center" vertical="center" wrapText="1"/>
    </xf>
    <xf numFmtId="0" fontId="32" fillId="14" borderId="60" xfId="7" applyFont="1" applyFill="1" applyBorder="1" applyAlignment="1">
      <alignment horizontal="center" vertical="center" wrapText="1"/>
    </xf>
    <xf numFmtId="0" fontId="32" fillId="14" borderId="61" xfId="7" applyFont="1" applyFill="1" applyBorder="1" applyAlignment="1">
      <alignment horizontal="center" vertical="center" wrapText="1"/>
    </xf>
    <xf numFmtId="0" fontId="32" fillId="14" borderId="64" xfId="7" applyFont="1" applyFill="1" applyBorder="1" applyAlignment="1">
      <alignment horizontal="left" vertical="top" wrapText="1"/>
    </xf>
    <xf numFmtId="0" fontId="32" fillId="0" borderId="47" xfId="7" applyFont="1" applyFill="1" applyBorder="1" applyAlignment="1">
      <alignment vertical="center" wrapText="1"/>
    </xf>
    <xf numFmtId="0" fontId="32" fillId="0" borderId="48" xfId="7" applyFont="1" applyFill="1" applyBorder="1" applyAlignment="1">
      <alignment vertical="center" wrapText="1"/>
    </xf>
    <xf numFmtId="0" fontId="32" fillId="0" borderId="49" xfId="7" applyFont="1" applyFill="1" applyBorder="1" applyAlignment="1">
      <alignment vertical="center" wrapText="1"/>
    </xf>
    <xf numFmtId="0" fontId="32" fillId="0" borderId="52" xfId="7" applyFont="1" applyFill="1" applyBorder="1" applyAlignment="1">
      <alignment vertical="center" wrapText="1"/>
    </xf>
    <xf numFmtId="0" fontId="32" fillId="0" borderId="53" xfId="7" applyFont="1" applyFill="1" applyBorder="1" applyAlignment="1">
      <alignment vertical="center" wrapText="1"/>
    </xf>
    <xf numFmtId="0" fontId="32" fillId="0" borderId="54" xfId="7" applyFont="1" applyFill="1" applyBorder="1" applyAlignment="1">
      <alignment vertical="center" wrapText="1"/>
    </xf>
    <xf numFmtId="0" fontId="32" fillId="14" borderId="60" xfId="7" applyFont="1" applyFill="1" applyBorder="1" applyAlignment="1">
      <alignment horizontal="left" vertical="top" wrapText="1"/>
    </xf>
    <xf numFmtId="0" fontId="32" fillId="14" borderId="59" xfId="7" applyFont="1" applyFill="1" applyBorder="1" applyAlignment="1">
      <alignment horizontal="right" vertical="center" wrapText="1"/>
    </xf>
    <xf numFmtId="0" fontId="32" fillId="14" borderId="51" xfId="7" applyFont="1" applyFill="1" applyBorder="1" applyAlignment="1">
      <alignment horizontal="right" vertical="center" wrapText="1"/>
    </xf>
    <xf numFmtId="0" fontId="35" fillId="14" borderId="59" xfId="7" applyFont="1" applyFill="1" applyBorder="1" applyAlignment="1">
      <alignment vertical="top" wrapText="1"/>
    </xf>
    <xf numFmtId="0" fontId="35" fillId="14" borderId="51" xfId="7" applyFont="1" applyFill="1" applyBorder="1" applyAlignment="1">
      <alignment vertical="top" wrapText="1"/>
    </xf>
    <xf numFmtId="0" fontId="32" fillId="0" borderId="47" xfId="47" applyFont="1" applyBorder="1" applyAlignment="1">
      <alignment horizontal="left" vertical="center" wrapText="1"/>
    </xf>
    <xf numFmtId="0" fontId="32" fillId="0" borderId="48" xfId="47" applyFont="1" applyBorder="1" applyAlignment="1">
      <alignment horizontal="left" vertical="center" wrapText="1"/>
    </xf>
    <xf numFmtId="0" fontId="32" fillId="0" borderId="49" xfId="47" applyFont="1" applyBorder="1" applyAlignment="1">
      <alignment horizontal="left" vertical="center" wrapText="1"/>
    </xf>
    <xf numFmtId="0" fontId="32" fillId="0" borderId="52" xfId="47" applyFont="1" applyBorder="1" applyAlignment="1">
      <alignment horizontal="left" vertical="center" wrapText="1"/>
    </xf>
    <xf numFmtId="0" fontId="32" fillId="0" borderId="53" xfId="47" applyFont="1" applyBorder="1" applyAlignment="1">
      <alignment horizontal="left" vertical="center" wrapText="1"/>
    </xf>
    <xf numFmtId="0" fontId="32" fillId="0" borderId="54" xfId="47" applyFont="1" applyBorder="1" applyAlignment="1">
      <alignment horizontal="left" vertical="center" wrapText="1"/>
    </xf>
    <xf numFmtId="0" fontId="32" fillId="0" borderId="47" xfId="7" applyFont="1" applyFill="1" applyBorder="1" applyAlignment="1">
      <alignment horizontal="center" vertical="center" wrapText="1"/>
    </xf>
    <xf numFmtId="0" fontId="32" fillId="0" borderId="49" xfId="7" applyFont="1" applyFill="1" applyBorder="1" applyAlignment="1">
      <alignment horizontal="center" vertical="center" wrapText="1"/>
    </xf>
    <xf numFmtId="0" fontId="32" fillId="11" borderId="52" xfId="7" applyFont="1" applyFill="1" applyBorder="1" applyAlignment="1">
      <alignment horizontal="center" vertical="center" wrapText="1"/>
    </xf>
    <xf numFmtId="0" fontId="32" fillId="11" borderId="54" xfId="7" applyFont="1" applyFill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 wrapText="1"/>
    </xf>
    <xf numFmtId="0" fontId="32" fillId="32" borderId="47" xfId="47" applyFont="1" applyFill="1" applyBorder="1" applyAlignment="1">
      <alignment vertical="center" wrapText="1"/>
    </xf>
    <xf numFmtId="0" fontId="32" fillId="32" borderId="48" xfId="47" applyFont="1" applyFill="1" applyBorder="1" applyAlignment="1">
      <alignment vertical="center" wrapText="1"/>
    </xf>
    <xf numFmtId="0" fontId="32" fillId="32" borderId="49" xfId="47" applyFont="1" applyFill="1" applyBorder="1" applyAlignment="1">
      <alignment vertical="center" wrapText="1"/>
    </xf>
    <xf numFmtId="0" fontId="32" fillId="32" borderId="52" xfId="47" applyFont="1" applyFill="1" applyBorder="1" applyAlignment="1">
      <alignment vertical="center" wrapText="1"/>
    </xf>
    <xf numFmtId="0" fontId="32" fillId="32" borderId="53" xfId="47" applyFont="1" applyFill="1" applyBorder="1" applyAlignment="1">
      <alignment vertical="center" wrapText="1"/>
    </xf>
    <xf numFmtId="0" fontId="32" fillId="32" borderId="54" xfId="47" applyFont="1" applyFill="1" applyBorder="1" applyAlignment="1">
      <alignment vertical="center" wrapText="1"/>
    </xf>
    <xf numFmtId="0" fontId="33" fillId="14" borderId="47" xfId="7" applyFont="1" applyFill="1" applyBorder="1" applyAlignment="1">
      <alignment horizontal="center" vertical="center" wrapText="1"/>
    </xf>
    <xf numFmtId="0" fontId="33" fillId="14" borderId="48" xfId="7" applyFont="1" applyFill="1" applyBorder="1" applyAlignment="1">
      <alignment horizontal="center" vertical="center" wrapText="1"/>
    </xf>
    <xf numFmtId="0" fontId="33" fillId="14" borderId="52" xfId="7" applyFont="1" applyFill="1" applyBorder="1" applyAlignment="1">
      <alignment horizontal="center" vertical="center" wrapText="1"/>
    </xf>
    <xf numFmtId="0" fontId="33" fillId="14" borderId="53" xfId="7" applyFont="1" applyFill="1" applyBorder="1" applyAlignment="1">
      <alignment horizontal="center" vertical="center" wrapText="1"/>
    </xf>
    <xf numFmtId="0" fontId="32" fillId="31" borderId="59" xfId="7" applyFont="1" applyFill="1" applyBorder="1" applyAlignment="1">
      <alignment horizontal="right" vertical="center" wrapText="1"/>
    </xf>
    <xf numFmtId="0" fontId="32" fillId="31" borderId="51" xfId="7" applyFont="1" applyFill="1" applyBorder="1" applyAlignment="1">
      <alignment horizontal="right" vertical="center" wrapText="1"/>
    </xf>
    <xf numFmtId="0" fontId="32" fillId="14" borderId="59" xfId="7" applyFont="1" applyFill="1" applyBorder="1" applyAlignment="1">
      <alignment vertical="center" wrapText="1"/>
    </xf>
    <xf numFmtId="0" fontId="32" fillId="14" borderId="0" xfId="7" applyFont="1" applyFill="1" applyBorder="1" applyAlignment="1">
      <alignment vertical="center" wrapText="1"/>
    </xf>
    <xf numFmtId="0" fontId="32" fillId="14" borderId="51" xfId="7" applyFont="1" applyFill="1" applyBorder="1" applyAlignment="1">
      <alignment vertical="center" wrapText="1"/>
    </xf>
    <xf numFmtId="0" fontId="32" fillId="14" borderId="59" xfId="7" applyFont="1" applyFill="1" applyBorder="1" applyAlignment="1">
      <alignment horizontal="center" vertical="center" wrapText="1"/>
    </xf>
    <xf numFmtId="0" fontId="32" fillId="14" borderId="51" xfId="7" applyFont="1" applyFill="1" applyBorder="1" applyAlignment="1">
      <alignment horizontal="center" vertical="center" wrapText="1"/>
    </xf>
    <xf numFmtId="0" fontId="32" fillId="14" borderId="64" xfId="7" applyFont="1" applyFill="1" applyBorder="1" applyAlignment="1">
      <alignment horizontal="right" vertical="center" wrapText="1"/>
    </xf>
    <xf numFmtId="0" fontId="32" fillId="14" borderId="63" xfId="7" applyFont="1" applyFill="1" applyBorder="1" applyAlignment="1">
      <alignment horizontal="right" vertical="center" wrapText="1"/>
    </xf>
    <xf numFmtId="0" fontId="35" fillId="14" borderId="64" xfId="7" applyFont="1" applyFill="1" applyBorder="1" applyAlignment="1">
      <alignment vertical="top" wrapText="1"/>
    </xf>
    <xf numFmtId="0" fontId="35" fillId="14" borderId="63" xfId="7" applyFont="1" applyFill="1" applyBorder="1" applyAlignment="1">
      <alignment vertical="top" wrapText="1"/>
    </xf>
    <xf numFmtId="0" fontId="32" fillId="31" borderId="60" xfId="7" applyFont="1" applyFill="1" applyBorder="1" applyAlignment="1">
      <alignment horizontal="right" vertical="center" wrapText="1"/>
    </xf>
    <xf numFmtId="0" fontId="32" fillId="31" borderId="61" xfId="7" applyFont="1" applyFill="1" applyBorder="1" applyAlignment="1">
      <alignment horizontal="right" vertical="center" wrapText="1"/>
    </xf>
    <xf numFmtId="0" fontId="41" fillId="0" borderId="47" xfId="47" applyFont="1" applyFill="1" applyBorder="1" applyAlignment="1">
      <alignment horizontal="left" vertical="top" wrapText="1"/>
    </xf>
    <xf numFmtId="0" fontId="41" fillId="0" borderId="48" xfId="47" applyFont="1" applyFill="1" applyBorder="1" applyAlignment="1">
      <alignment horizontal="left" vertical="top" wrapText="1"/>
    </xf>
    <xf numFmtId="0" fontId="41" fillId="0" borderId="49" xfId="47" applyFont="1" applyFill="1" applyBorder="1" applyAlignment="1">
      <alignment horizontal="left" vertical="top" wrapText="1"/>
    </xf>
    <xf numFmtId="0" fontId="41" fillId="0" borderId="52" xfId="47" applyFont="1" applyFill="1" applyBorder="1" applyAlignment="1">
      <alignment horizontal="left" vertical="top" wrapText="1"/>
    </xf>
    <xf numFmtId="0" fontId="41" fillId="0" borderId="53" xfId="47" applyFont="1" applyFill="1" applyBorder="1" applyAlignment="1">
      <alignment horizontal="left" vertical="top" wrapText="1"/>
    </xf>
    <xf numFmtId="0" fontId="41" fillId="0" borderId="54" xfId="47" applyFont="1" applyFill="1" applyBorder="1" applyAlignment="1">
      <alignment horizontal="left" vertical="top" wrapText="1"/>
    </xf>
    <xf numFmtId="0" fontId="32" fillId="0" borderId="59" xfId="7" applyFont="1" applyFill="1" applyBorder="1" applyAlignment="1">
      <alignment horizontal="center" vertical="center" wrapText="1"/>
    </xf>
    <xf numFmtId="0" fontId="32" fillId="0" borderId="51" xfId="7" applyFont="1" applyFill="1" applyBorder="1" applyAlignment="1">
      <alignment horizontal="center" vertical="center" wrapText="1"/>
    </xf>
    <xf numFmtId="2" fontId="32" fillId="14" borderId="47" xfId="7" applyNumberFormat="1" applyFont="1" applyFill="1" applyBorder="1" applyAlignment="1">
      <alignment horizontal="right" vertical="center" wrapText="1"/>
    </xf>
    <xf numFmtId="0" fontId="35" fillId="0" borderId="48" xfId="7" applyFont="1" applyBorder="1" applyAlignment="1">
      <alignment horizontal="center" vertical="top" wrapText="1"/>
    </xf>
    <xf numFmtId="0" fontId="35" fillId="0" borderId="0" xfId="7" applyFont="1" applyBorder="1" applyAlignment="1">
      <alignment horizontal="center" vertical="top" wrapText="1"/>
    </xf>
    <xf numFmtId="0" fontId="35" fillId="0" borderId="48" xfId="7" applyFont="1" applyBorder="1" applyAlignment="1">
      <alignment horizontal="center" vertical="top"/>
    </xf>
    <xf numFmtId="0" fontId="35" fillId="0" borderId="0" xfId="7" applyFont="1" applyBorder="1" applyAlignment="1">
      <alignment horizontal="center" vertical="top"/>
    </xf>
    <xf numFmtId="0" fontId="35" fillId="0" borderId="50" xfId="7" applyFont="1" applyBorder="1" applyAlignment="1">
      <alignment horizontal="left" vertical="top" wrapText="1"/>
    </xf>
    <xf numFmtId="0" fontId="35" fillId="0" borderId="55" xfId="7" applyFont="1" applyBorder="1" applyAlignment="1">
      <alignment horizontal="left" vertical="top" wrapText="1"/>
    </xf>
    <xf numFmtId="0" fontId="35" fillId="0" borderId="50" xfId="7" applyFont="1" applyBorder="1" applyAlignment="1">
      <alignment horizontal="center" vertical="top"/>
    </xf>
    <xf numFmtId="0" fontId="35" fillId="0" borderId="47" xfId="7" applyFont="1" applyBorder="1" applyAlignment="1">
      <alignment horizontal="center" vertical="top"/>
    </xf>
    <xf numFmtId="0" fontId="35" fillId="0" borderId="49" xfId="7" applyFont="1" applyBorder="1" applyAlignment="1">
      <alignment horizontal="center" vertical="top"/>
    </xf>
    <xf numFmtId="0" fontId="35" fillId="0" borderId="52" xfId="7" applyFont="1" applyBorder="1" applyAlignment="1">
      <alignment horizontal="center" vertical="top"/>
    </xf>
    <xf numFmtId="0" fontId="35" fillId="0" borderId="54" xfId="7" applyFont="1" applyBorder="1" applyAlignment="1">
      <alignment horizontal="center" vertical="top"/>
    </xf>
    <xf numFmtId="0" fontId="35" fillId="11" borderId="55" xfId="7" applyFont="1" applyFill="1" applyBorder="1" applyAlignment="1">
      <alignment horizontal="center" vertical="top"/>
    </xf>
    <xf numFmtId="0" fontId="35" fillId="11" borderId="52" xfId="7" applyFont="1" applyFill="1" applyBorder="1" applyAlignment="1">
      <alignment horizontal="center" vertical="top"/>
    </xf>
    <xf numFmtId="0" fontId="35" fillId="11" borderId="54" xfId="7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3" fillId="11" borderId="1" xfId="38" applyFont="1" applyFill="1" applyBorder="1" applyAlignment="1">
      <alignment horizontal="left" vertical="center" wrapText="1"/>
    </xf>
    <xf numFmtId="0" fontId="45" fillId="0" borderId="0" xfId="38" applyFont="1" applyFill="1" applyBorder="1" applyAlignment="1">
      <alignment horizontal="center" vertical="center" wrapText="1"/>
    </xf>
    <xf numFmtId="0" fontId="45" fillId="0" borderId="0" xfId="38" applyFont="1" applyFill="1" applyBorder="1" applyAlignment="1">
      <alignment horizontal="center" vertical="center"/>
    </xf>
    <xf numFmtId="0" fontId="43" fillId="11" borderId="2" xfId="38" applyFont="1" applyFill="1" applyBorder="1" applyAlignment="1">
      <alignment horizontal="center" vertical="center" wrapText="1"/>
    </xf>
    <xf numFmtId="0" fontId="43" fillId="11" borderId="7" xfId="38" applyFont="1" applyFill="1" applyBorder="1" applyAlignment="1">
      <alignment horizontal="center" vertical="center" wrapText="1"/>
    </xf>
    <xf numFmtId="0" fontId="43" fillId="11" borderId="3" xfId="38" applyFont="1" applyFill="1" applyBorder="1" applyAlignment="1">
      <alignment horizontal="center" vertical="center" wrapText="1"/>
    </xf>
    <xf numFmtId="0" fontId="43" fillId="11" borderId="1" xfId="38" applyFont="1" applyFill="1" applyBorder="1" applyAlignment="1">
      <alignment vertical="center" wrapText="1"/>
    </xf>
    <xf numFmtId="0" fontId="43" fillId="11" borderId="1" xfId="38" applyFont="1" applyFill="1" applyBorder="1" applyAlignment="1">
      <alignment horizontal="center" vertical="center" wrapText="1"/>
    </xf>
    <xf numFmtId="0" fontId="45" fillId="34" borderId="17" xfId="38" applyFont="1" applyFill="1" applyBorder="1" applyAlignment="1">
      <alignment horizontal="center" vertical="center" wrapText="1"/>
    </xf>
    <xf numFmtId="0" fontId="45" fillId="34" borderId="1" xfId="38" applyFont="1" applyFill="1" applyBorder="1" applyAlignment="1">
      <alignment horizontal="center" vertical="center" wrapText="1"/>
    </xf>
    <xf numFmtId="0" fontId="44" fillId="34" borderId="1" xfId="38" applyFont="1" applyFill="1" applyBorder="1" applyAlignment="1">
      <alignment horizontal="left" vertical="center" wrapText="1"/>
    </xf>
    <xf numFmtId="0" fontId="45" fillId="34" borderId="27" xfId="38" applyFont="1" applyFill="1" applyBorder="1" applyAlignment="1">
      <alignment horizontal="center" vertical="center" wrapText="1"/>
    </xf>
    <xf numFmtId="0" fontId="45" fillId="34" borderId="25" xfId="38" applyFont="1" applyFill="1" applyBorder="1" applyAlignment="1">
      <alignment horizontal="center" vertical="center" wrapText="1"/>
    </xf>
    <xf numFmtId="0" fontId="45" fillId="34" borderId="18" xfId="38" applyFont="1" applyFill="1" applyBorder="1" applyAlignment="1">
      <alignment horizontal="center" vertical="center" wrapText="1"/>
    </xf>
    <xf numFmtId="0" fontId="45" fillId="34" borderId="2" xfId="38" applyFont="1" applyFill="1" applyBorder="1" applyAlignment="1">
      <alignment horizontal="center" vertical="center"/>
    </xf>
    <xf numFmtId="0" fontId="45" fillId="34" borderId="7" xfId="38" applyFont="1" applyFill="1" applyBorder="1" applyAlignment="1">
      <alignment horizontal="center" vertical="center"/>
    </xf>
    <xf numFmtId="0" fontId="45" fillId="34" borderId="3" xfId="38" applyFont="1" applyFill="1" applyBorder="1" applyAlignment="1">
      <alignment horizontal="center" vertical="center"/>
    </xf>
    <xf numFmtId="0" fontId="45" fillId="34" borderId="13" xfId="38" applyFont="1" applyFill="1" applyBorder="1" applyAlignment="1">
      <alignment horizontal="center" vertical="center" wrapText="1"/>
    </xf>
    <xf numFmtId="0" fontId="45" fillId="34" borderId="2" xfId="38" applyFont="1" applyFill="1" applyBorder="1" applyAlignment="1">
      <alignment horizontal="center" vertical="center" wrapText="1"/>
    </xf>
    <xf numFmtId="0" fontId="2" fillId="11" borderId="2" xfId="0" applyFont="1" applyFill="1" applyBorder="1" applyAlignment="1"/>
    <xf numFmtId="0" fontId="2" fillId="11" borderId="7" xfId="0" applyFont="1" applyFill="1" applyBorder="1" applyAlignment="1"/>
    <xf numFmtId="0" fontId="2" fillId="11" borderId="3" xfId="0" applyFont="1" applyFill="1" applyBorder="1" applyAlignment="1"/>
    <xf numFmtId="0" fontId="44" fillId="34" borderId="32" xfId="38" applyFont="1" applyFill="1" applyBorder="1" applyAlignment="1">
      <alignment horizontal="left" vertical="center" wrapText="1"/>
    </xf>
    <xf numFmtId="0" fontId="44" fillId="34" borderId="31" xfId="38" applyFont="1" applyFill="1" applyBorder="1" applyAlignment="1">
      <alignment horizontal="left" vertical="center" wrapText="1"/>
    </xf>
    <xf numFmtId="0" fontId="44" fillId="34" borderId="33" xfId="38" applyFont="1" applyFill="1" applyBorder="1" applyAlignment="1">
      <alignment horizontal="left" vertical="center" wrapText="1"/>
    </xf>
    <xf numFmtId="0" fontId="45" fillId="34" borderId="24" xfId="38" applyFont="1" applyFill="1" applyBorder="1" applyAlignment="1">
      <alignment horizontal="center" vertical="center" wrapText="1"/>
    </xf>
    <xf numFmtId="0" fontId="44" fillId="34" borderId="30" xfId="38" applyFont="1" applyFill="1" applyBorder="1" applyAlignment="1">
      <alignment horizontal="left" vertical="center" wrapText="1"/>
    </xf>
    <xf numFmtId="0" fontId="46" fillId="11" borderId="1" xfId="38" applyFont="1" applyFill="1" applyBorder="1" applyAlignment="1">
      <alignment vertical="center" wrapText="1"/>
    </xf>
    <xf numFmtId="0" fontId="12" fillId="11" borderId="1" xfId="38" applyFont="1" applyFill="1" applyBorder="1" applyAlignment="1">
      <alignment vertical="center" wrapText="1"/>
    </xf>
    <xf numFmtId="17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44" fillId="34" borderId="2" xfId="38" applyFont="1" applyFill="1" applyBorder="1" applyAlignment="1">
      <alignment horizontal="left" vertical="center" wrapText="1"/>
    </xf>
    <xf numFmtId="0" fontId="45" fillId="34" borderId="14" xfId="38" applyFont="1" applyFill="1" applyBorder="1" applyAlignment="1">
      <alignment horizontal="center" vertical="center"/>
    </xf>
    <xf numFmtId="0" fontId="45" fillId="34" borderId="15" xfId="38" applyFont="1" applyFill="1" applyBorder="1" applyAlignment="1">
      <alignment horizontal="center" vertical="center"/>
    </xf>
    <xf numFmtId="0" fontId="46" fillId="11" borderId="2" xfId="38" applyFont="1" applyFill="1" applyBorder="1" applyAlignment="1">
      <alignment vertical="center" wrapText="1"/>
    </xf>
    <xf numFmtId="0" fontId="46" fillId="11" borderId="7" xfId="38" applyFont="1" applyFill="1" applyBorder="1" applyAlignment="1">
      <alignment vertical="center" wrapText="1"/>
    </xf>
    <xf numFmtId="0" fontId="46" fillId="11" borderId="3" xfId="38" applyFont="1" applyFill="1" applyBorder="1" applyAlignment="1">
      <alignment vertical="center" wrapText="1"/>
    </xf>
    <xf numFmtId="0" fontId="44" fillId="34" borderId="29" xfId="38" applyFont="1" applyFill="1" applyBorder="1" applyAlignment="1">
      <alignment horizontal="left" vertical="center" wrapText="1"/>
    </xf>
    <xf numFmtId="0" fontId="44" fillId="34" borderId="28" xfId="38" applyFont="1" applyFill="1" applyBorder="1" applyAlignment="1">
      <alignment horizontal="left" vertical="center" wrapText="1"/>
    </xf>
    <xf numFmtId="0" fontId="45" fillId="34" borderId="13" xfId="38" applyFont="1" applyFill="1" applyBorder="1" applyAlignment="1">
      <alignment horizontal="center" vertical="center"/>
    </xf>
    <xf numFmtId="0" fontId="46" fillId="11" borderId="23" xfId="38" applyFont="1" applyFill="1" applyBorder="1" applyAlignment="1">
      <alignment vertical="center" wrapText="1"/>
    </xf>
    <xf numFmtId="0" fontId="46" fillId="11" borderId="22" xfId="38" applyFont="1" applyFill="1" applyBorder="1" applyAlignment="1">
      <alignment vertical="center" wrapText="1"/>
    </xf>
    <xf numFmtId="0" fontId="46" fillId="11" borderId="37" xfId="38" applyFont="1" applyFill="1" applyBorder="1" applyAlignment="1">
      <alignment vertical="center" wrapText="1"/>
    </xf>
    <xf numFmtId="0" fontId="47" fillId="10" borderId="1" xfId="38" applyFont="1" applyFill="1" applyBorder="1" applyAlignment="1">
      <alignment horizontal="left" vertical="center" wrapText="1"/>
    </xf>
    <xf numFmtId="0" fontId="44" fillId="10" borderId="1" xfId="38" applyFont="1" applyFill="1" applyBorder="1" applyAlignment="1">
      <alignment horizontal="left" vertical="center" wrapText="1"/>
    </xf>
    <xf numFmtId="0" fontId="54" fillId="7" borderId="1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/>
    </xf>
    <xf numFmtId="0" fontId="54" fillId="7" borderId="0" xfId="0" applyFont="1" applyFill="1" applyBorder="1" applyAlignment="1">
      <alignment horizontal="left"/>
    </xf>
    <xf numFmtId="0" fontId="54" fillId="7" borderId="0" xfId="0" applyFont="1" applyFill="1" applyBorder="1" applyAlignment="1">
      <alignment horizontal="center"/>
    </xf>
    <xf numFmtId="0" fontId="54" fillId="7" borderId="0" xfId="0" applyFont="1" applyFill="1" applyAlignment="1">
      <alignment horizontal="center" vertical="center"/>
    </xf>
    <xf numFmtId="0" fontId="53" fillId="7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</cellXfs>
  <cellStyles count="49">
    <cellStyle name="20æ% - Accent1" xfId="9" xr:uid="{00000000-0005-0000-0000-000000000000}"/>
    <cellStyle name="20æ% - Accent2" xfId="10" xr:uid="{00000000-0005-0000-0000-000001000000}"/>
    <cellStyle name="20æ% - Accent3" xfId="11" xr:uid="{00000000-0005-0000-0000-000002000000}"/>
    <cellStyle name="20æ% - Accent4" xfId="12" xr:uid="{00000000-0005-0000-0000-000003000000}"/>
    <cellStyle name="20æ% - Accent5" xfId="13" xr:uid="{00000000-0005-0000-0000-000004000000}"/>
    <cellStyle name="20æ% - Accent6" xfId="14" xr:uid="{00000000-0005-0000-0000-000005000000}"/>
    <cellStyle name="40æ% - Accent1" xfId="15" xr:uid="{00000000-0005-0000-0000-000006000000}"/>
    <cellStyle name="40æ% - Accent2" xfId="16" xr:uid="{00000000-0005-0000-0000-000007000000}"/>
    <cellStyle name="40æ% - Accent3" xfId="17" xr:uid="{00000000-0005-0000-0000-000008000000}"/>
    <cellStyle name="40æ% - Accent4" xfId="18" xr:uid="{00000000-0005-0000-0000-000009000000}"/>
    <cellStyle name="40æ% - Accent5" xfId="19" xr:uid="{00000000-0005-0000-0000-00000A000000}"/>
    <cellStyle name="40æ% - Accent6" xfId="20" xr:uid="{00000000-0005-0000-0000-00000B000000}"/>
    <cellStyle name="60æ% - Accent1" xfId="21" xr:uid="{00000000-0005-0000-0000-00000C000000}"/>
    <cellStyle name="60æ% - Accent2" xfId="22" xr:uid="{00000000-0005-0000-0000-00000D000000}"/>
    <cellStyle name="60æ% - Accent3" xfId="23" xr:uid="{00000000-0005-0000-0000-00000E000000}"/>
    <cellStyle name="60æ% - Accent4" xfId="24" xr:uid="{00000000-0005-0000-0000-00000F000000}"/>
    <cellStyle name="60æ% - Accent5" xfId="25" xr:uid="{00000000-0005-0000-0000-000010000000}"/>
    <cellStyle name="60æ% - Accent6" xfId="26" xr:uid="{00000000-0005-0000-0000-000011000000}"/>
    <cellStyle name="Avertissement 2" xfId="27" xr:uid="{00000000-0005-0000-0000-000012000000}"/>
    <cellStyle name="Cellule lie" xfId="28" xr:uid="{00000000-0005-0000-0000-000013000000}"/>
    <cellStyle name="Comma" xfId="1" builtinId="3"/>
    <cellStyle name="Comma 2" xfId="4" xr:uid="{00000000-0005-0000-0000-000015000000}"/>
    <cellStyle name="Comma 3" xfId="29" xr:uid="{00000000-0005-0000-0000-000016000000}"/>
    <cellStyle name="Comma 4" xfId="30" xr:uid="{00000000-0005-0000-0000-000017000000}"/>
    <cellStyle name="Currency" xfId="2" builtinId="4"/>
    <cellStyle name="Currency 2" xfId="31" xr:uid="{00000000-0005-0000-0000-000019000000}"/>
    <cellStyle name="Currency 2 2" xfId="32" xr:uid="{00000000-0005-0000-0000-00001A000000}"/>
    <cellStyle name="Currency 3" xfId="33" xr:uid="{00000000-0005-0000-0000-00001B000000}"/>
    <cellStyle name="Currency 4" xfId="6" xr:uid="{00000000-0005-0000-0000-00001C000000}"/>
    <cellStyle name="Entre" xfId="34" xr:uid="{00000000-0005-0000-0000-00001D000000}"/>
    <cellStyle name="Insatisfaisant 2" xfId="35" xr:uid="{00000000-0005-0000-0000-00001E000000}"/>
    <cellStyle name="Milliers 2" xfId="36" xr:uid="{00000000-0005-0000-0000-00001F000000}"/>
    <cellStyle name="Normal" xfId="0" builtinId="0"/>
    <cellStyle name="Normal 10" xfId="37" xr:uid="{00000000-0005-0000-0000-000021000000}"/>
    <cellStyle name="Normal 11" xfId="5" xr:uid="{00000000-0005-0000-0000-000022000000}"/>
    <cellStyle name="Normal 12" xfId="47" xr:uid="{00000000-0005-0000-0000-000023000000}"/>
    <cellStyle name="Normal 2" xfId="3" xr:uid="{00000000-0005-0000-0000-000024000000}"/>
    <cellStyle name="Normal 2 2" xfId="38" xr:uid="{00000000-0005-0000-0000-000025000000}"/>
    <cellStyle name="Normal 3" xfId="39" xr:uid="{00000000-0005-0000-0000-000026000000}"/>
    <cellStyle name="Normal 4" xfId="40" xr:uid="{00000000-0005-0000-0000-000027000000}"/>
    <cellStyle name="Normal 5" xfId="7" xr:uid="{00000000-0005-0000-0000-000028000000}"/>
    <cellStyle name="Normal 6" xfId="8" xr:uid="{00000000-0005-0000-0000-000029000000}"/>
    <cellStyle name="Normal 7" xfId="41" xr:uid="{00000000-0005-0000-0000-00002A000000}"/>
    <cellStyle name="Normal 8" xfId="42" xr:uid="{00000000-0005-0000-0000-00002B000000}"/>
    <cellStyle name="Normal 9" xfId="43" xr:uid="{00000000-0005-0000-0000-00002C000000}"/>
    <cellStyle name="Percent" xfId="48" builtinId="5"/>
    <cellStyle name="Titre 1 2" xfId="44" xr:uid="{00000000-0005-0000-0000-00002E000000}"/>
    <cellStyle name="Titreæ" xfId="45" xr:uid="{00000000-0005-0000-0000-00002F000000}"/>
    <cellStyle name="Vrification de cellule" xfId="46" xr:uid="{00000000-0005-0000-0000-000030000000}"/>
  </cellStyles>
  <dxfs count="0"/>
  <tableStyles count="0" defaultTableStyle="TableStyleMedium9" defaultPivotStyle="PivotStyleLight16"/>
  <colors>
    <mruColors>
      <color rgb="FF003399"/>
      <color rgb="FFE5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w/AppData/Local/Microsoft/Windows/Temporary%20Internet%20Files/Content.Outlook/ZZL6C5BX/Mod&#232;le%20de%20PEP-POA-PPDM-FM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ton%20RENE/Desktop/Mes%20documents/Outils%20suivi%20des%20programmes/Dossier%20Gerton/2779/PPM%20%202779%20rev%2025-5-16%20vers%204%20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MR-PEP "/>
      <sheetName val="2.Plan Annuel d'opération"/>
      <sheetName val="2.a Activ-chrono-coûts 5ans  "/>
      <sheetName val="2.b Activ-chrono-coûts 5ans "/>
      <sheetName val="3.Activ-chrono-coûts 1an"/>
      <sheetName val="4. PPM Outils Cécile "/>
      <sheetName val="4. Plan de passation de marché"/>
      <sheetName val="5. PF - Outils Cécile "/>
      <sheetName val="5.Prévision flux de trésorerie"/>
      <sheetName val="6.  Plan Financier Moyen Term"/>
      <sheetName val="7. Plan trésorerie pr l'année"/>
      <sheetName val="7.a Gestion Risques IDENTIF"/>
      <sheetName val="7.b Gestion Risques QUALIF"/>
      <sheetName val="7.c Gestion Risques PLAN-MITIG"/>
      <sheetName val="8. Plan d'entreti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 t="str">
            <v>All components</v>
          </cell>
          <cell r="D11" t="str">
            <v>Public Management and Governance</v>
          </cell>
          <cell r="E11" t="str">
            <v>Duplication des interventions, voire interventions contradictoires ou mutuellement nuisibles, dans la Vallée</v>
          </cell>
        </row>
        <row r="41">
          <cell r="C41" t="str">
            <v>Composante 2</v>
          </cell>
          <cell r="D41" t="str">
            <v>Development</v>
          </cell>
          <cell r="E41" t="str">
            <v>L'exploitation et la maintenance des infrastructures et des équipements hydrauliques dans la Vallée ne se font pas, ou peu, ou mal.</v>
          </cell>
        </row>
        <row r="51">
          <cell r="C51" t="str">
            <v>Composante 2</v>
          </cell>
          <cell r="D51" t="str">
            <v>Development</v>
          </cell>
          <cell r="E51" t="str">
            <v>Dégradation des relations entre ODVA et Ais</v>
          </cell>
        </row>
        <row r="61">
          <cell r="C61" t="str">
            <v>All components</v>
          </cell>
          <cell r="D61" t="str">
            <v>Development</v>
          </cell>
          <cell r="E61" t="str">
            <v>Impact (amélioration de la productivité agricole) non atteint</v>
          </cell>
        </row>
        <row r="71">
          <cell r="C71" t="str">
            <v>Composante 1</v>
          </cell>
          <cell r="D71" t="str">
            <v>Development</v>
          </cell>
          <cell r="E71" t="str">
            <v>Lâchers d'eau depuis Péligre trop importants pour garder à sec le bassin en aval de Canneau</v>
          </cell>
        </row>
        <row r="81">
          <cell r="C81" t="str">
            <v>Composante 1</v>
          </cell>
          <cell r="D81" t="str">
            <v>Development</v>
          </cell>
          <cell r="E81" t="str">
            <v>Dégradation volontaire des équipements installés / des infrastructures construites dans le cadre du projet</v>
          </cell>
        </row>
        <row r="91">
          <cell r="C91" t="str">
            <v>All components</v>
          </cell>
          <cell r="D91" t="str">
            <v>Public Management and Governance</v>
          </cell>
          <cell r="E91" t="str">
            <v>Utilisation inefficiente des ressources au sein de l'ODVA et incapacité à justifier l'utilisation des ressources</v>
          </cell>
        </row>
        <row r="111">
          <cell r="C111" t="str">
            <v>All components</v>
          </cell>
          <cell r="D111" t="str">
            <v>Monitoring and Accountability</v>
          </cell>
          <cell r="E111" t="str">
            <v>Difficultés à mesurer les réalisations du projet</v>
          </cell>
        </row>
        <row r="121">
          <cell r="C121" t="str">
            <v>Composante 1</v>
          </cell>
          <cell r="D121" t="str">
            <v>Development</v>
          </cell>
          <cell r="E121" t="str">
            <v>Manque de pertinence de la localisation et/ou mauvaise qualité des ouvrages = micro-retenues inutiles / non-durables</v>
          </cell>
        </row>
        <row r="131">
          <cell r="C131" t="str">
            <v>All components</v>
          </cell>
          <cell r="D131" t="str">
            <v>Development</v>
          </cell>
          <cell r="E131" t="str">
            <v>Non-utilisation et/ou non durabilité des systèmes d'information hydraulique (Péligre, Canneau, canaux)</v>
          </cell>
        </row>
        <row r="141">
          <cell r="C141" t="str">
            <v>All components</v>
          </cell>
        </row>
        <row r="151">
          <cell r="C151" t="str">
            <v>All components</v>
          </cell>
          <cell r="D151" t="str">
            <v>Development</v>
          </cell>
          <cell r="E151" t="str">
            <v>Diminution de la disponibilité en eau dans le bassin versant de l'Artibonite, notamment dans la partie haïtienne et pendant les périodes d'étiage; exacerbation des évènements climatiques extrêmes pendant la saison cyclonique; accroissement des températures</v>
          </cell>
        </row>
        <row r="161">
          <cell r="C161" t="str">
            <v>All components</v>
          </cell>
          <cell r="D161" t="str">
            <v>Development</v>
          </cell>
          <cell r="E161" t="str">
            <v>"Ratées" lors des premiers mois de mise en oeuvre du projet</v>
          </cell>
        </row>
        <row r="171">
          <cell r="C171" t="str">
            <v>Composante 1</v>
          </cell>
          <cell r="D171" t="str">
            <v>Development</v>
          </cell>
          <cell r="E171" t="str">
            <v>Négociations longues avec irrigants, propriétaires fonciers et riverains du barrage de Canneau; demandes d'indemnisation supérieures au budget disponible</v>
          </cell>
        </row>
        <row r="181">
          <cell r="C181" t="str">
            <v>All components</v>
          </cell>
          <cell r="D181" t="str">
            <v>Environmental and Social Sustainability</v>
          </cell>
          <cell r="E181" t="str">
            <v xml:space="preserve">Exacerbation des conflits fonciers entre propriétaires présumés et/ou de l'insécurité foncière des métayers </v>
          </cell>
        </row>
        <row r="191">
          <cell r="C191" t="str">
            <v>All components</v>
          </cell>
          <cell r="D191" t="str">
            <v>Development</v>
          </cell>
          <cell r="E191" t="str">
            <v>Effondrement du Canal Maître Rive Gauche au niveau du site "Siphon-Villard"</v>
          </cell>
        </row>
        <row r="201">
          <cell r="C201" t="str">
            <v>All components</v>
          </cell>
          <cell r="D201" t="str">
            <v>Public Management and Governance</v>
          </cell>
          <cell r="E201" t="str">
            <v>Difficulté à mettre en oeuvre les actions visant la gestion efficiente et transparente des ressources au sein de l'ODVA et des AIs ; détournement de ces institutions de leur objectif premier (offrir un service de l'eau aux irrigants)</v>
          </cell>
        </row>
      </sheetData>
      <sheetData sheetId="12">
        <row r="15">
          <cell r="F15">
            <v>2</v>
          </cell>
          <cell r="G15">
            <v>2</v>
          </cell>
        </row>
        <row r="16">
          <cell r="J16">
            <v>0</v>
          </cell>
        </row>
        <row r="17">
          <cell r="J17">
            <v>0</v>
          </cell>
        </row>
        <row r="18">
          <cell r="F18">
            <v>3</v>
          </cell>
          <cell r="G18">
            <v>3</v>
          </cell>
        </row>
        <row r="19">
          <cell r="F19">
            <v>2</v>
          </cell>
          <cell r="G19">
            <v>2</v>
          </cell>
        </row>
        <row r="20">
          <cell r="F20">
            <v>3</v>
          </cell>
          <cell r="G20">
            <v>3</v>
          </cell>
        </row>
        <row r="21">
          <cell r="F21">
            <v>2</v>
          </cell>
          <cell r="G21">
            <v>3</v>
          </cell>
        </row>
        <row r="22">
          <cell r="F22">
            <v>3</v>
          </cell>
          <cell r="G22">
            <v>3</v>
          </cell>
        </row>
        <row r="23">
          <cell r="F23">
            <v>3</v>
          </cell>
          <cell r="G23">
            <v>3</v>
          </cell>
        </row>
        <row r="24">
          <cell r="F24">
            <v>2</v>
          </cell>
          <cell r="G24">
            <v>3</v>
          </cell>
        </row>
        <row r="25">
          <cell r="F25">
            <v>3</v>
          </cell>
          <cell r="G25">
            <v>3</v>
          </cell>
        </row>
        <row r="26">
          <cell r="F26">
            <v>3</v>
          </cell>
          <cell r="G26">
            <v>3</v>
          </cell>
        </row>
        <row r="27">
          <cell r="F27">
            <v>3</v>
          </cell>
          <cell r="G27">
            <v>3</v>
          </cell>
        </row>
        <row r="28">
          <cell r="F28">
            <v>2</v>
          </cell>
          <cell r="G28">
            <v>2</v>
          </cell>
        </row>
        <row r="29">
          <cell r="F29">
            <v>3</v>
          </cell>
          <cell r="G29">
            <v>3</v>
          </cell>
        </row>
        <row r="30">
          <cell r="F30">
            <v>2</v>
          </cell>
          <cell r="G30">
            <v>2</v>
          </cell>
        </row>
        <row r="31">
          <cell r="F31">
            <v>3</v>
          </cell>
          <cell r="G31">
            <v>3</v>
          </cell>
        </row>
        <row r="32">
          <cell r="F32">
            <v>1</v>
          </cell>
          <cell r="G32">
            <v>3</v>
          </cell>
        </row>
        <row r="33">
          <cell r="F33">
            <v>3</v>
          </cell>
          <cell r="G33">
            <v>3</v>
          </cell>
        </row>
        <row r="34">
          <cell r="F34">
            <v>3</v>
          </cell>
          <cell r="G34">
            <v>3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-PEP "/>
      <sheetName val="1.Plan Annuel d'opération"/>
      <sheetName val="3. Plan de passation de marché"/>
      <sheetName val="5.Prévision flux de trésorerie"/>
      <sheetName val="10. Plan d'exécution du Projet"/>
      <sheetName val="2. Chronogramme"/>
      <sheetName val="4. Tableau des engagements"/>
      <sheetName val="6.Exécution flux de trésorerie"/>
      <sheetName val="7.Ecarts flux de trésorerie"/>
      <sheetName val="8. Gestion Risques IDENTIF"/>
      <sheetName val="8.a Gestion Risques QUALIF"/>
      <sheetName val="8.b Gestion Risques PLAN-MITIG"/>
      <sheetName val="9. Plan d'entretien"/>
      <sheetName val="10. Plan d'Exécution (PEP)"/>
      <sheetName val="Feuil1"/>
    </sheetNames>
    <sheetDataSet>
      <sheetData sheetId="0"/>
      <sheetData sheetId="1">
        <row r="1">
          <cell r="C1" t="str">
            <v>Unité d'exécution</v>
          </cell>
          <cell r="D1" t="str">
            <v>Unité Technique d'Exécution du MEF</v>
          </cell>
          <cell r="E1">
            <v>0</v>
          </cell>
          <cell r="F1">
            <v>0</v>
          </cell>
          <cell r="L1" t="str">
            <v>PROGRAMME D'INFRASTRUCTURE PRODUCTIVE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2">
          <cell r="L2" t="str">
            <v>HA-L1076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15">
          <cell r="C15">
            <v>0</v>
          </cell>
        </row>
        <row r="33">
          <cell r="C33">
            <v>0</v>
          </cell>
        </row>
        <row r="34">
          <cell r="C34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04"/>
  <sheetViews>
    <sheetView zoomScale="80" zoomScaleNormal="80" workbookViewId="0">
      <selection activeCell="U9" sqref="U9"/>
    </sheetView>
  </sheetViews>
  <sheetFormatPr defaultColWidth="10.88671875" defaultRowHeight="15.6" x14ac:dyDescent="0.3"/>
  <cols>
    <col min="1" max="10" width="10.88671875" style="96"/>
    <col min="11" max="11" width="12.109375" style="96" bestFit="1" customWidth="1"/>
    <col min="12" max="16" width="10.88671875" style="96"/>
    <col min="17" max="17" width="12.109375" style="96" bestFit="1" customWidth="1"/>
    <col min="18" max="18" width="12.33203125" style="96" bestFit="1" customWidth="1"/>
    <col min="19" max="19" width="11.88671875" style="96" bestFit="1" customWidth="1"/>
    <col min="20" max="20" width="10.88671875" style="96"/>
    <col min="21" max="21" width="77.44140625" style="96" customWidth="1"/>
    <col min="22" max="22" width="62.5546875" style="96" customWidth="1"/>
    <col min="23" max="16384" width="10.88671875" style="96"/>
  </cols>
  <sheetData>
    <row r="2" spans="2:22" ht="23.4" x14ac:dyDescent="0.45">
      <c r="B2" s="95" t="s">
        <v>80</v>
      </c>
    </row>
    <row r="3" spans="2:22" ht="16.2" thickBot="1" x14ac:dyDescent="0.35"/>
    <row r="4" spans="2:22" ht="16.2" thickBot="1" x14ac:dyDescent="0.3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</row>
    <row r="5" spans="2:22" ht="16.2" thickBot="1" x14ac:dyDescent="0.35">
      <c r="B5" s="339" t="s">
        <v>81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1"/>
    </row>
    <row r="6" spans="2:22" ht="16.2" thickBot="1" x14ac:dyDescent="0.35"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</row>
    <row r="7" spans="2:22" ht="16.2" thickBot="1" x14ac:dyDescent="0.35">
      <c r="B7" s="342" t="s">
        <v>82</v>
      </c>
      <c r="C7" s="343"/>
      <c r="D7" s="344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6"/>
    </row>
    <row r="8" spans="2:22" ht="16.2" thickBot="1" x14ac:dyDescent="0.35"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</row>
    <row r="9" spans="2:22" ht="99.6" thickBot="1" x14ac:dyDescent="0.35">
      <c r="B9" s="349" t="s">
        <v>83</v>
      </c>
      <c r="C9" s="350"/>
      <c r="D9" s="350"/>
      <c r="E9" s="350"/>
      <c r="F9" s="350"/>
      <c r="G9" s="350"/>
      <c r="H9" s="350"/>
      <c r="I9" s="350"/>
      <c r="J9" s="351"/>
      <c r="K9" s="349" t="s">
        <v>84</v>
      </c>
      <c r="L9" s="351"/>
      <c r="M9" s="349" t="s">
        <v>85</v>
      </c>
      <c r="N9" s="351"/>
      <c r="O9" s="97" t="s">
        <v>86</v>
      </c>
      <c r="P9" s="97"/>
      <c r="Q9" s="97" t="s">
        <v>87</v>
      </c>
      <c r="R9" s="97" t="s">
        <v>87</v>
      </c>
      <c r="S9" s="97" t="s">
        <v>88</v>
      </c>
      <c r="U9" s="97" t="s">
        <v>89</v>
      </c>
      <c r="V9" s="97" t="s">
        <v>90</v>
      </c>
    </row>
    <row r="10" spans="2:22" x14ac:dyDescent="0.3">
      <c r="B10" s="352"/>
      <c r="C10" s="353"/>
      <c r="D10" s="353"/>
      <c r="E10" s="353"/>
      <c r="F10" s="353"/>
      <c r="G10" s="353"/>
      <c r="H10" s="353"/>
      <c r="I10" s="353"/>
      <c r="J10" s="354"/>
      <c r="K10" s="358"/>
      <c r="L10" s="359"/>
      <c r="M10" s="362"/>
      <c r="N10" s="363"/>
      <c r="O10" s="347"/>
      <c r="P10" s="98" t="s">
        <v>91</v>
      </c>
      <c r="Q10" s="99"/>
      <c r="R10" s="99"/>
      <c r="S10" s="99"/>
      <c r="U10" s="99"/>
      <c r="V10" s="99"/>
    </row>
    <row r="11" spans="2:22" ht="16.2" thickBot="1" x14ac:dyDescent="0.35">
      <c r="B11" s="355"/>
      <c r="C11" s="356"/>
      <c r="D11" s="356"/>
      <c r="E11" s="356"/>
      <c r="F11" s="356"/>
      <c r="G11" s="356"/>
      <c r="H11" s="356"/>
      <c r="I11" s="356"/>
      <c r="J11" s="357"/>
      <c r="K11" s="360"/>
      <c r="L11" s="361"/>
      <c r="M11" s="364"/>
      <c r="N11" s="365"/>
      <c r="O11" s="348"/>
      <c r="P11" s="100" t="s">
        <v>92</v>
      </c>
      <c r="Q11" s="101"/>
      <c r="R11" s="101"/>
      <c r="S11" s="101"/>
      <c r="U11" s="101"/>
      <c r="V11" s="101"/>
    </row>
    <row r="12" spans="2:22" ht="16.2" thickBot="1" x14ac:dyDescent="0.35"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</row>
    <row r="13" spans="2:22" ht="16.2" thickBot="1" x14ac:dyDescent="0.35">
      <c r="B13" s="342" t="s">
        <v>82</v>
      </c>
      <c r="C13" s="343"/>
      <c r="D13" s="344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6"/>
    </row>
    <row r="14" spans="2:22" ht="16.2" thickBot="1" x14ac:dyDescent="0.35"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</row>
    <row r="15" spans="2:22" ht="28.2" thickBot="1" x14ac:dyDescent="0.35">
      <c r="B15" s="349" t="s">
        <v>83</v>
      </c>
      <c r="C15" s="350"/>
      <c r="D15" s="350"/>
      <c r="E15" s="350"/>
      <c r="F15" s="350"/>
      <c r="G15" s="350"/>
      <c r="H15" s="350"/>
      <c r="I15" s="350"/>
      <c r="J15" s="351"/>
      <c r="K15" s="349" t="s">
        <v>84</v>
      </c>
      <c r="L15" s="351"/>
      <c r="M15" s="349" t="s">
        <v>85</v>
      </c>
      <c r="N15" s="351"/>
      <c r="O15" s="97" t="s">
        <v>93</v>
      </c>
      <c r="P15" s="97"/>
      <c r="Q15" s="97" t="s">
        <v>87</v>
      </c>
      <c r="R15" s="97" t="s">
        <v>87</v>
      </c>
      <c r="S15" s="97" t="s">
        <v>88</v>
      </c>
      <c r="U15" s="97"/>
      <c r="V15" s="97"/>
    </row>
    <row r="16" spans="2:22" x14ac:dyDescent="0.3">
      <c r="B16" s="352"/>
      <c r="C16" s="353"/>
      <c r="D16" s="353"/>
      <c r="E16" s="353"/>
      <c r="F16" s="353"/>
      <c r="G16" s="353"/>
      <c r="H16" s="353"/>
      <c r="I16" s="353"/>
      <c r="J16" s="354"/>
      <c r="K16" s="358"/>
      <c r="L16" s="359"/>
      <c r="M16" s="362"/>
      <c r="N16" s="363"/>
      <c r="O16" s="347"/>
      <c r="P16" s="98" t="s">
        <v>91</v>
      </c>
      <c r="Q16" s="99"/>
      <c r="R16" s="99"/>
      <c r="S16" s="99"/>
      <c r="U16" s="99"/>
      <c r="V16" s="99"/>
    </row>
    <row r="17" spans="2:22" ht="16.2" thickBot="1" x14ac:dyDescent="0.35">
      <c r="B17" s="355"/>
      <c r="C17" s="356"/>
      <c r="D17" s="356"/>
      <c r="E17" s="356"/>
      <c r="F17" s="356"/>
      <c r="G17" s="356"/>
      <c r="H17" s="356"/>
      <c r="I17" s="356"/>
      <c r="J17" s="357"/>
      <c r="K17" s="360"/>
      <c r="L17" s="361"/>
      <c r="M17" s="364"/>
      <c r="N17" s="365"/>
      <c r="O17" s="348"/>
      <c r="P17" s="100" t="s">
        <v>92</v>
      </c>
      <c r="Q17" s="101"/>
      <c r="R17" s="101"/>
      <c r="S17" s="101"/>
      <c r="U17" s="101"/>
      <c r="V17" s="101"/>
    </row>
    <row r="18" spans="2:22" ht="16.2" thickBot="1" x14ac:dyDescent="0.35"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</row>
    <row r="19" spans="2:22" ht="16.2" thickBot="1" x14ac:dyDescent="0.35">
      <c r="B19" s="342" t="s">
        <v>82</v>
      </c>
      <c r="C19" s="343"/>
      <c r="D19" s="344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</row>
    <row r="20" spans="2:22" ht="16.2" thickBot="1" x14ac:dyDescent="0.35"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22" ht="28.2" thickBot="1" x14ac:dyDescent="0.35">
      <c r="B21" s="349" t="s">
        <v>83</v>
      </c>
      <c r="C21" s="350"/>
      <c r="D21" s="350"/>
      <c r="E21" s="350"/>
      <c r="F21" s="350"/>
      <c r="G21" s="350"/>
      <c r="H21" s="350"/>
      <c r="I21" s="350"/>
      <c r="J21" s="351"/>
      <c r="K21" s="349" t="s">
        <v>84</v>
      </c>
      <c r="L21" s="351"/>
      <c r="M21" s="349" t="s">
        <v>94</v>
      </c>
      <c r="N21" s="351"/>
      <c r="O21" s="97" t="s">
        <v>86</v>
      </c>
      <c r="P21" s="97"/>
      <c r="Q21" s="97" t="s">
        <v>87</v>
      </c>
      <c r="R21" s="97" t="s">
        <v>87</v>
      </c>
      <c r="S21" s="97" t="s">
        <v>88</v>
      </c>
      <c r="U21" s="97"/>
      <c r="V21" s="97"/>
    </row>
    <row r="22" spans="2:22" x14ac:dyDescent="0.3">
      <c r="B22" s="352"/>
      <c r="C22" s="353"/>
      <c r="D22" s="353"/>
      <c r="E22" s="353"/>
      <c r="F22" s="353"/>
      <c r="G22" s="353"/>
      <c r="H22" s="353"/>
      <c r="I22" s="353"/>
      <c r="J22" s="354"/>
      <c r="K22" s="358"/>
      <c r="L22" s="359"/>
      <c r="M22" s="362"/>
      <c r="N22" s="363"/>
      <c r="O22" s="347"/>
      <c r="P22" s="98" t="s">
        <v>91</v>
      </c>
      <c r="Q22" s="99"/>
      <c r="R22" s="99"/>
      <c r="S22" s="99"/>
      <c r="U22" s="99"/>
      <c r="V22" s="99"/>
    </row>
    <row r="23" spans="2:22" ht="16.2" thickBot="1" x14ac:dyDescent="0.35">
      <c r="B23" s="355"/>
      <c r="C23" s="356"/>
      <c r="D23" s="356"/>
      <c r="E23" s="356"/>
      <c r="F23" s="356"/>
      <c r="G23" s="356"/>
      <c r="H23" s="356"/>
      <c r="I23" s="356"/>
      <c r="J23" s="357"/>
      <c r="K23" s="360"/>
      <c r="L23" s="361"/>
      <c r="M23" s="364"/>
      <c r="N23" s="365"/>
      <c r="O23" s="348"/>
      <c r="P23" s="100" t="s">
        <v>92</v>
      </c>
      <c r="Q23" s="101"/>
      <c r="R23" s="101"/>
      <c r="S23" s="101"/>
      <c r="U23" s="101"/>
      <c r="V23" s="101"/>
    </row>
    <row r="24" spans="2:22" ht="16.2" thickBot="1" x14ac:dyDescent="0.35"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</row>
    <row r="25" spans="2:22" ht="16.2" hidden="1" thickBot="1" x14ac:dyDescent="0.35">
      <c r="B25" s="339" t="s">
        <v>95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1"/>
    </row>
    <row r="26" spans="2:22" ht="16.2" hidden="1" thickBot="1" x14ac:dyDescent="0.35"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</row>
    <row r="27" spans="2:22" ht="16.2" hidden="1" thickBot="1" x14ac:dyDescent="0.35">
      <c r="B27" s="342" t="s">
        <v>82</v>
      </c>
      <c r="C27" s="343"/>
      <c r="D27" s="344" t="s">
        <v>96</v>
      </c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6"/>
    </row>
    <row r="28" spans="2:22" ht="16.2" hidden="1" thickBot="1" x14ac:dyDescent="0.35"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</row>
    <row r="29" spans="2:22" ht="16.2" hidden="1" thickBot="1" x14ac:dyDescent="0.35">
      <c r="B29" s="366" t="s">
        <v>83</v>
      </c>
      <c r="C29" s="367"/>
      <c r="D29" s="367"/>
      <c r="E29" s="368"/>
      <c r="F29" s="349" t="s">
        <v>84</v>
      </c>
      <c r="G29" s="350"/>
      <c r="H29" s="350"/>
      <c r="I29" s="351"/>
      <c r="J29" s="349" t="s">
        <v>97</v>
      </c>
      <c r="K29" s="350"/>
      <c r="L29" s="350"/>
      <c r="M29" s="350"/>
      <c r="N29" s="351"/>
      <c r="O29" s="349" t="s">
        <v>98</v>
      </c>
      <c r="P29" s="350"/>
      <c r="Q29" s="350"/>
      <c r="R29" s="350"/>
      <c r="S29" s="351"/>
    </row>
    <row r="30" spans="2:22" ht="47.1" hidden="1" customHeight="1" thickBot="1" x14ac:dyDescent="0.35">
      <c r="B30" s="369" t="s">
        <v>99</v>
      </c>
      <c r="C30" s="370"/>
      <c r="D30" s="370"/>
      <c r="E30" s="371"/>
      <c r="F30" s="372" t="s">
        <v>78</v>
      </c>
      <c r="G30" s="373"/>
      <c r="H30" s="373"/>
      <c r="I30" s="374"/>
      <c r="J30" s="375" t="s">
        <v>100</v>
      </c>
      <c r="K30" s="338"/>
      <c r="L30" s="338"/>
      <c r="M30" s="338"/>
      <c r="N30" s="376"/>
      <c r="O30" s="375" t="s">
        <v>101</v>
      </c>
      <c r="P30" s="338"/>
      <c r="Q30" s="338"/>
      <c r="R30" s="338"/>
      <c r="S30" s="338"/>
    </row>
    <row r="31" spans="2:22" ht="16.2" hidden="1" thickBot="1" x14ac:dyDescent="0.35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</row>
    <row r="32" spans="2:22" ht="16.2" hidden="1" thickBot="1" x14ac:dyDescent="0.35">
      <c r="B32" s="342" t="s">
        <v>82</v>
      </c>
      <c r="C32" s="343"/>
      <c r="D32" s="344" t="s">
        <v>102</v>
      </c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6"/>
    </row>
    <row r="33" spans="2:22" ht="16.2" hidden="1" thickBot="1" x14ac:dyDescent="0.35"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</row>
    <row r="34" spans="2:22" ht="16.2" hidden="1" thickBot="1" x14ac:dyDescent="0.35">
      <c r="B34" s="349" t="s">
        <v>83</v>
      </c>
      <c r="C34" s="350"/>
      <c r="D34" s="350"/>
      <c r="E34" s="351"/>
      <c r="F34" s="349" t="s">
        <v>84</v>
      </c>
      <c r="G34" s="350"/>
      <c r="H34" s="350"/>
      <c r="I34" s="351"/>
      <c r="J34" s="349" t="s">
        <v>97</v>
      </c>
      <c r="K34" s="350"/>
      <c r="L34" s="350"/>
      <c r="M34" s="350"/>
      <c r="N34" s="351"/>
      <c r="O34" s="349" t="s">
        <v>103</v>
      </c>
      <c r="P34" s="350"/>
      <c r="Q34" s="350"/>
      <c r="R34" s="350"/>
      <c r="S34" s="351"/>
    </row>
    <row r="35" spans="2:22" ht="66" hidden="1" customHeight="1" thickBot="1" x14ac:dyDescent="0.35">
      <c r="B35" s="369" t="s">
        <v>104</v>
      </c>
      <c r="C35" s="370"/>
      <c r="D35" s="370"/>
      <c r="E35" s="371"/>
      <c r="F35" s="372" t="s">
        <v>78</v>
      </c>
      <c r="G35" s="373"/>
      <c r="H35" s="373"/>
      <c r="I35" s="374"/>
      <c r="J35" s="375" t="s">
        <v>105</v>
      </c>
      <c r="K35" s="338"/>
      <c r="L35" s="338"/>
      <c r="M35" s="338"/>
      <c r="N35" s="376"/>
      <c r="O35" s="375" t="s">
        <v>101</v>
      </c>
      <c r="P35" s="338"/>
      <c r="Q35" s="338"/>
      <c r="R35" s="338"/>
      <c r="S35" s="338"/>
    </row>
    <row r="36" spans="2:22" ht="16.2" hidden="1" thickBot="1" x14ac:dyDescent="0.35"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</row>
    <row r="37" spans="2:22" ht="16.2" hidden="1" thickBot="1" x14ac:dyDescent="0.35">
      <c r="B37" s="342" t="s">
        <v>82</v>
      </c>
      <c r="C37" s="343"/>
      <c r="D37" s="344" t="s">
        <v>106</v>
      </c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</row>
    <row r="38" spans="2:22" ht="16.2" hidden="1" thickBot="1" x14ac:dyDescent="0.35"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</row>
    <row r="39" spans="2:22" ht="16.2" hidden="1" thickBot="1" x14ac:dyDescent="0.35">
      <c r="B39" s="349" t="s">
        <v>83</v>
      </c>
      <c r="C39" s="350"/>
      <c r="D39" s="350"/>
      <c r="E39" s="351"/>
      <c r="F39" s="349" t="s">
        <v>84</v>
      </c>
      <c r="G39" s="350"/>
      <c r="H39" s="350"/>
      <c r="I39" s="351"/>
      <c r="J39" s="349" t="s">
        <v>97</v>
      </c>
      <c r="K39" s="350"/>
      <c r="L39" s="350"/>
      <c r="M39" s="350"/>
      <c r="N39" s="351"/>
      <c r="O39" s="349" t="s">
        <v>76</v>
      </c>
      <c r="P39" s="350"/>
      <c r="Q39" s="350"/>
      <c r="R39" s="350"/>
      <c r="S39" s="351"/>
    </row>
    <row r="40" spans="2:22" ht="30" hidden="1" customHeight="1" thickBot="1" x14ac:dyDescent="0.35">
      <c r="B40" s="375" t="s">
        <v>107</v>
      </c>
      <c r="C40" s="338"/>
      <c r="D40" s="338"/>
      <c r="E40" s="376"/>
      <c r="F40" s="372" t="s">
        <v>78</v>
      </c>
      <c r="G40" s="373"/>
      <c r="H40" s="373"/>
      <c r="I40" s="374"/>
      <c r="J40" s="375" t="s">
        <v>105</v>
      </c>
      <c r="K40" s="338"/>
      <c r="L40" s="338"/>
      <c r="M40" s="338"/>
      <c r="N40" s="376"/>
      <c r="O40" s="375" t="s">
        <v>108</v>
      </c>
      <c r="P40" s="338"/>
      <c r="Q40" s="338"/>
      <c r="R40" s="338"/>
      <c r="S40" s="376"/>
    </row>
    <row r="41" spans="2:22" ht="16.2" hidden="1" thickBot="1" x14ac:dyDescent="0.35"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</row>
    <row r="42" spans="2:22" ht="16.2" thickBot="1" x14ac:dyDescent="0.35">
      <c r="B42" s="339" t="s">
        <v>109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1"/>
    </row>
    <row r="43" spans="2:22" ht="16.2" thickBot="1" x14ac:dyDescent="0.35"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</row>
    <row r="44" spans="2:22" ht="16.2" thickBot="1" x14ac:dyDescent="0.35">
      <c r="B44" s="342" t="s">
        <v>110</v>
      </c>
      <c r="C44" s="343"/>
      <c r="D44" s="344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6"/>
    </row>
    <row r="45" spans="2:22" ht="16.2" thickBot="1" x14ac:dyDescent="0.35"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</row>
    <row r="46" spans="2:22" ht="28.2" thickBot="1" x14ac:dyDescent="0.35">
      <c r="B46" s="349" t="s">
        <v>83</v>
      </c>
      <c r="C46" s="350"/>
      <c r="D46" s="350"/>
      <c r="E46" s="350"/>
      <c r="F46" s="350"/>
      <c r="G46" s="350"/>
      <c r="H46" s="350"/>
      <c r="I46" s="350"/>
      <c r="J46" s="351"/>
      <c r="K46" s="349" t="s">
        <v>111</v>
      </c>
      <c r="L46" s="351"/>
      <c r="M46" s="349" t="s">
        <v>85</v>
      </c>
      <c r="N46" s="351"/>
      <c r="O46" s="97" t="s">
        <v>112</v>
      </c>
      <c r="P46" s="97"/>
      <c r="Q46" s="97" t="s">
        <v>87</v>
      </c>
      <c r="R46" s="97" t="s">
        <v>87</v>
      </c>
      <c r="S46" s="97" t="s">
        <v>88</v>
      </c>
      <c r="U46" s="97"/>
      <c r="V46" s="97"/>
    </row>
    <row r="47" spans="2:22" x14ac:dyDescent="0.3">
      <c r="B47" s="377"/>
      <c r="C47" s="378"/>
      <c r="D47" s="378"/>
      <c r="E47" s="378"/>
      <c r="F47" s="378"/>
      <c r="G47" s="378"/>
      <c r="H47" s="378"/>
      <c r="I47" s="378"/>
      <c r="J47" s="379"/>
      <c r="K47" s="358"/>
      <c r="L47" s="359"/>
      <c r="M47" s="362"/>
      <c r="N47" s="363"/>
      <c r="O47" s="347"/>
      <c r="P47" s="98" t="s">
        <v>91</v>
      </c>
      <c r="Q47" s="99"/>
      <c r="R47" s="102"/>
      <c r="S47" s="102"/>
      <c r="U47" s="103"/>
      <c r="V47" s="103"/>
    </row>
    <row r="48" spans="2:22" ht="16.2" thickBot="1" x14ac:dyDescent="0.35">
      <c r="B48" s="380"/>
      <c r="C48" s="381"/>
      <c r="D48" s="381"/>
      <c r="E48" s="381"/>
      <c r="F48" s="381"/>
      <c r="G48" s="381"/>
      <c r="H48" s="381"/>
      <c r="I48" s="381"/>
      <c r="J48" s="382"/>
      <c r="K48" s="360"/>
      <c r="L48" s="361"/>
      <c r="M48" s="364"/>
      <c r="N48" s="365"/>
      <c r="O48" s="348"/>
      <c r="P48" s="100" t="s">
        <v>92</v>
      </c>
      <c r="Q48" s="101"/>
      <c r="R48" s="101"/>
      <c r="S48" s="101"/>
      <c r="U48" s="101"/>
      <c r="V48" s="101"/>
    </row>
    <row r="49" spans="2:22" ht="16.2" thickBot="1" x14ac:dyDescent="0.35"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</row>
    <row r="50" spans="2:22" ht="16.2" thickBot="1" x14ac:dyDescent="0.35">
      <c r="B50" s="342" t="s">
        <v>110</v>
      </c>
      <c r="C50" s="343"/>
      <c r="D50" s="344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6"/>
    </row>
    <row r="51" spans="2:22" ht="16.2" thickBot="1" x14ac:dyDescent="0.35"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</row>
    <row r="52" spans="2:22" ht="28.2" thickBot="1" x14ac:dyDescent="0.35">
      <c r="B52" s="349" t="s">
        <v>83</v>
      </c>
      <c r="C52" s="350"/>
      <c r="D52" s="350"/>
      <c r="E52" s="350"/>
      <c r="F52" s="350"/>
      <c r="G52" s="350"/>
      <c r="H52" s="350"/>
      <c r="I52" s="350"/>
      <c r="J52" s="351"/>
      <c r="K52" s="349" t="s">
        <v>84</v>
      </c>
      <c r="L52" s="351"/>
      <c r="M52" s="349" t="s">
        <v>94</v>
      </c>
      <c r="N52" s="351"/>
      <c r="O52" s="97" t="s">
        <v>112</v>
      </c>
      <c r="P52" s="97"/>
      <c r="Q52" s="97" t="s">
        <v>87</v>
      </c>
      <c r="R52" s="97" t="s">
        <v>87</v>
      </c>
      <c r="S52" s="97" t="s">
        <v>88</v>
      </c>
      <c r="U52" s="97"/>
      <c r="V52" s="97"/>
    </row>
    <row r="53" spans="2:22" x14ac:dyDescent="0.3">
      <c r="B53" s="377"/>
      <c r="C53" s="378"/>
      <c r="D53" s="378"/>
      <c r="E53" s="378"/>
      <c r="F53" s="378"/>
      <c r="G53" s="378"/>
      <c r="H53" s="378"/>
      <c r="I53" s="378"/>
      <c r="J53" s="379"/>
      <c r="K53" s="358"/>
      <c r="L53" s="359"/>
      <c r="M53" s="362"/>
      <c r="N53" s="363"/>
      <c r="O53" s="347"/>
      <c r="P53" s="98" t="s">
        <v>91</v>
      </c>
      <c r="Q53" s="99"/>
      <c r="R53" s="102"/>
      <c r="S53" s="102"/>
      <c r="U53" s="103"/>
      <c r="V53" s="103"/>
    </row>
    <row r="54" spans="2:22" ht="16.2" thickBot="1" x14ac:dyDescent="0.35">
      <c r="B54" s="380"/>
      <c r="C54" s="381"/>
      <c r="D54" s="381"/>
      <c r="E54" s="381"/>
      <c r="F54" s="381"/>
      <c r="G54" s="381"/>
      <c r="H54" s="381"/>
      <c r="I54" s="381"/>
      <c r="J54" s="382"/>
      <c r="K54" s="360"/>
      <c r="L54" s="361"/>
      <c r="M54" s="364"/>
      <c r="N54" s="365"/>
      <c r="O54" s="348"/>
      <c r="P54" s="100" t="s">
        <v>92</v>
      </c>
      <c r="Q54" s="101"/>
      <c r="R54" s="101"/>
      <c r="S54" s="101"/>
      <c r="U54" s="101"/>
      <c r="V54" s="101"/>
    </row>
    <row r="55" spans="2:22" x14ac:dyDescent="0.3">
      <c r="B55" s="377"/>
      <c r="C55" s="378"/>
      <c r="D55" s="378"/>
      <c r="E55" s="378"/>
      <c r="F55" s="378"/>
      <c r="G55" s="378"/>
      <c r="H55" s="378"/>
      <c r="I55" s="378"/>
      <c r="J55" s="379"/>
      <c r="K55" s="358"/>
      <c r="L55" s="359"/>
      <c r="M55" s="362"/>
      <c r="N55" s="363"/>
      <c r="O55" s="347"/>
      <c r="P55" s="98" t="s">
        <v>91</v>
      </c>
      <c r="Q55" s="99"/>
      <c r="R55" s="102"/>
      <c r="S55" s="102"/>
      <c r="U55" s="103"/>
      <c r="V55" s="103"/>
    </row>
    <row r="56" spans="2:22" ht="16.2" thickBot="1" x14ac:dyDescent="0.35">
      <c r="B56" s="380"/>
      <c r="C56" s="381"/>
      <c r="D56" s="381"/>
      <c r="E56" s="381"/>
      <c r="F56" s="381"/>
      <c r="G56" s="381"/>
      <c r="H56" s="381"/>
      <c r="I56" s="381"/>
      <c r="J56" s="382"/>
      <c r="K56" s="360"/>
      <c r="L56" s="361"/>
      <c r="M56" s="364"/>
      <c r="N56" s="365"/>
      <c r="O56" s="348"/>
      <c r="P56" s="100" t="s">
        <v>92</v>
      </c>
      <c r="Q56" s="101"/>
      <c r="R56" s="101"/>
      <c r="S56" s="101"/>
      <c r="U56" s="101"/>
      <c r="V56" s="101"/>
    </row>
    <row r="57" spans="2:22" ht="16.2" thickBot="1" x14ac:dyDescent="0.35"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338"/>
    </row>
    <row r="58" spans="2:22" ht="16.2" thickBot="1" x14ac:dyDescent="0.35">
      <c r="B58" s="342" t="s">
        <v>110</v>
      </c>
      <c r="C58" s="343"/>
      <c r="D58" s="344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6"/>
    </row>
    <row r="59" spans="2:22" ht="16.2" thickBot="1" x14ac:dyDescent="0.35"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</row>
    <row r="60" spans="2:22" ht="28.2" thickBot="1" x14ac:dyDescent="0.35">
      <c r="B60" s="349" t="s">
        <v>83</v>
      </c>
      <c r="C60" s="350"/>
      <c r="D60" s="350"/>
      <c r="E60" s="350"/>
      <c r="F60" s="350"/>
      <c r="G60" s="350"/>
      <c r="H60" s="350"/>
      <c r="I60" s="350"/>
      <c r="J60" s="351"/>
      <c r="K60" s="349" t="s">
        <v>84</v>
      </c>
      <c r="L60" s="351"/>
      <c r="M60" s="349" t="s">
        <v>94</v>
      </c>
      <c r="N60" s="351"/>
      <c r="O60" s="97" t="s">
        <v>112</v>
      </c>
      <c r="P60" s="97"/>
      <c r="Q60" s="97" t="s">
        <v>87</v>
      </c>
      <c r="R60" s="97" t="s">
        <v>87</v>
      </c>
      <c r="S60" s="97" t="s">
        <v>88</v>
      </c>
      <c r="U60" s="104"/>
      <c r="V60" s="104"/>
    </row>
    <row r="61" spans="2:22" ht="17.399999999999999" x14ac:dyDescent="0.3">
      <c r="B61" s="377"/>
      <c r="C61" s="378"/>
      <c r="D61" s="378"/>
      <c r="E61" s="378"/>
      <c r="F61" s="378"/>
      <c r="G61" s="378"/>
      <c r="H61" s="378"/>
      <c r="I61" s="378"/>
      <c r="J61" s="379"/>
      <c r="K61" s="358"/>
      <c r="L61" s="359"/>
      <c r="M61" s="362"/>
      <c r="N61" s="363"/>
      <c r="O61" s="347"/>
      <c r="P61" s="98" t="s">
        <v>91</v>
      </c>
      <c r="Q61" s="99"/>
      <c r="R61" s="99"/>
      <c r="S61" s="99"/>
      <c r="U61" s="105"/>
      <c r="V61" s="105"/>
    </row>
    <row r="62" spans="2:22" ht="18" thickBot="1" x14ac:dyDescent="0.35">
      <c r="B62" s="380"/>
      <c r="C62" s="381"/>
      <c r="D62" s="381"/>
      <c r="E62" s="381"/>
      <c r="F62" s="381"/>
      <c r="G62" s="381"/>
      <c r="H62" s="381"/>
      <c r="I62" s="381"/>
      <c r="J62" s="382"/>
      <c r="K62" s="360"/>
      <c r="L62" s="361"/>
      <c r="M62" s="364"/>
      <c r="N62" s="365"/>
      <c r="O62" s="348"/>
      <c r="P62" s="100" t="s">
        <v>92</v>
      </c>
      <c r="Q62" s="101"/>
      <c r="R62" s="101"/>
      <c r="S62" s="101"/>
      <c r="U62" s="106"/>
      <c r="V62" s="106"/>
    </row>
    <row r="63" spans="2:22" ht="17.399999999999999" x14ac:dyDescent="0.3">
      <c r="B63" s="377"/>
      <c r="C63" s="378"/>
      <c r="D63" s="378"/>
      <c r="E63" s="378"/>
      <c r="F63" s="378"/>
      <c r="G63" s="378"/>
      <c r="H63" s="378"/>
      <c r="I63" s="378"/>
      <c r="J63" s="379"/>
      <c r="K63" s="358"/>
      <c r="L63" s="359"/>
      <c r="M63" s="362"/>
      <c r="N63" s="363"/>
      <c r="O63" s="347"/>
      <c r="P63" s="98" t="s">
        <v>91</v>
      </c>
      <c r="Q63" s="99"/>
      <c r="R63" s="99"/>
      <c r="S63" s="99"/>
      <c r="U63" s="105"/>
      <c r="V63" s="105"/>
    </row>
    <row r="64" spans="2:22" ht="18" thickBot="1" x14ac:dyDescent="0.35">
      <c r="B64" s="380"/>
      <c r="C64" s="381"/>
      <c r="D64" s="381"/>
      <c r="E64" s="381"/>
      <c r="F64" s="381"/>
      <c r="G64" s="381"/>
      <c r="H64" s="381"/>
      <c r="I64" s="381"/>
      <c r="J64" s="382"/>
      <c r="K64" s="360"/>
      <c r="L64" s="361"/>
      <c r="M64" s="364"/>
      <c r="N64" s="365"/>
      <c r="O64" s="348"/>
      <c r="P64" s="100" t="s">
        <v>92</v>
      </c>
      <c r="Q64" s="101"/>
      <c r="R64" s="101"/>
      <c r="S64" s="101"/>
      <c r="U64" s="106"/>
      <c r="V64" s="106"/>
    </row>
    <row r="65" spans="2:22" ht="16.2" thickBot="1" x14ac:dyDescent="0.35"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</row>
    <row r="66" spans="2:22" ht="16.2" thickBot="1" x14ac:dyDescent="0.35">
      <c r="B66" s="342" t="s">
        <v>110</v>
      </c>
      <c r="C66" s="343"/>
      <c r="D66" s="344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6"/>
    </row>
    <row r="67" spans="2:22" ht="16.2" thickBot="1" x14ac:dyDescent="0.35"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</row>
    <row r="68" spans="2:22" ht="28.2" thickBot="1" x14ac:dyDescent="0.35">
      <c r="B68" s="349" t="s">
        <v>83</v>
      </c>
      <c r="C68" s="350"/>
      <c r="D68" s="350"/>
      <c r="E68" s="350"/>
      <c r="F68" s="350"/>
      <c r="G68" s="350"/>
      <c r="H68" s="350"/>
      <c r="I68" s="350"/>
      <c r="J68" s="351"/>
      <c r="K68" s="349" t="s">
        <v>84</v>
      </c>
      <c r="L68" s="351"/>
      <c r="M68" s="349" t="s">
        <v>94</v>
      </c>
      <c r="N68" s="351"/>
      <c r="O68" s="97" t="s">
        <v>112</v>
      </c>
      <c r="P68" s="97"/>
      <c r="Q68" s="97" t="s">
        <v>87</v>
      </c>
      <c r="R68" s="97" t="s">
        <v>87</v>
      </c>
      <c r="S68" s="97" t="s">
        <v>88</v>
      </c>
      <c r="U68" s="107"/>
      <c r="V68" s="107"/>
    </row>
    <row r="69" spans="2:22" ht="17.399999999999999" x14ac:dyDescent="0.3">
      <c r="B69" s="377"/>
      <c r="C69" s="378"/>
      <c r="D69" s="378"/>
      <c r="E69" s="378"/>
      <c r="F69" s="378"/>
      <c r="G69" s="378"/>
      <c r="H69" s="378"/>
      <c r="I69" s="378"/>
      <c r="J69" s="379"/>
      <c r="K69" s="358"/>
      <c r="L69" s="359"/>
      <c r="M69" s="362"/>
      <c r="N69" s="363"/>
      <c r="O69" s="347"/>
      <c r="P69" s="98" t="s">
        <v>91</v>
      </c>
      <c r="Q69" s="99"/>
      <c r="R69" s="99"/>
      <c r="S69" s="99"/>
      <c r="U69" s="105"/>
      <c r="V69" s="105"/>
    </row>
    <row r="70" spans="2:22" ht="18" thickBot="1" x14ac:dyDescent="0.35">
      <c r="B70" s="380"/>
      <c r="C70" s="381"/>
      <c r="D70" s="381"/>
      <c r="E70" s="381"/>
      <c r="F70" s="381"/>
      <c r="G70" s="381"/>
      <c r="H70" s="381"/>
      <c r="I70" s="381"/>
      <c r="J70" s="382"/>
      <c r="K70" s="360"/>
      <c r="L70" s="361"/>
      <c r="M70" s="364"/>
      <c r="N70" s="365"/>
      <c r="O70" s="348"/>
      <c r="P70" s="100" t="s">
        <v>92</v>
      </c>
      <c r="Q70" s="101"/>
      <c r="R70" s="101"/>
      <c r="S70" s="101"/>
      <c r="U70" s="106"/>
      <c r="V70" s="106"/>
    </row>
    <row r="71" spans="2:22" ht="16.2" thickBot="1" x14ac:dyDescent="0.35"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</row>
    <row r="72" spans="2:22" ht="16.2" hidden="1" thickBot="1" x14ac:dyDescent="0.35">
      <c r="B72" s="339" t="s">
        <v>113</v>
      </c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1"/>
    </row>
    <row r="73" spans="2:22" ht="16.2" hidden="1" thickBot="1" x14ac:dyDescent="0.35"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</row>
    <row r="74" spans="2:22" ht="16.2" hidden="1" thickBot="1" x14ac:dyDescent="0.35">
      <c r="B74" s="342" t="s">
        <v>110</v>
      </c>
      <c r="C74" s="343"/>
      <c r="D74" s="344" t="s">
        <v>114</v>
      </c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6"/>
    </row>
    <row r="75" spans="2:22" ht="16.2" hidden="1" thickBot="1" x14ac:dyDescent="0.35"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</row>
    <row r="76" spans="2:22" ht="16.2" hidden="1" thickBot="1" x14ac:dyDescent="0.35">
      <c r="B76" s="349" t="s">
        <v>115</v>
      </c>
      <c r="C76" s="350"/>
      <c r="D76" s="350"/>
      <c r="E76" s="351"/>
      <c r="F76" s="349" t="s">
        <v>116</v>
      </c>
      <c r="G76" s="350"/>
      <c r="H76" s="350"/>
      <c r="I76" s="351"/>
      <c r="J76" s="349" t="s">
        <v>97</v>
      </c>
      <c r="K76" s="350"/>
      <c r="L76" s="350"/>
      <c r="M76" s="350"/>
      <c r="N76" s="351"/>
      <c r="O76" s="349" t="s">
        <v>98</v>
      </c>
      <c r="P76" s="350"/>
      <c r="Q76" s="350"/>
      <c r="R76" s="350"/>
      <c r="S76" s="351"/>
    </row>
    <row r="77" spans="2:22" ht="20.100000000000001" hidden="1" customHeight="1" thickBot="1" x14ac:dyDescent="0.35">
      <c r="B77" s="369" t="s">
        <v>117</v>
      </c>
      <c r="C77" s="370"/>
      <c r="D77" s="370"/>
      <c r="E77" s="371"/>
      <c r="F77" s="372" t="s">
        <v>78</v>
      </c>
      <c r="G77" s="373"/>
      <c r="H77" s="373"/>
      <c r="I77" s="374"/>
      <c r="J77" s="375" t="s">
        <v>118</v>
      </c>
      <c r="K77" s="338"/>
      <c r="L77" s="338"/>
      <c r="M77" s="338"/>
      <c r="N77" s="338"/>
      <c r="O77" s="338" t="s">
        <v>119</v>
      </c>
      <c r="P77" s="338"/>
      <c r="Q77" s="338"/>
      <c r="R77" s="338"/>
      <c r="S77" s="376"/>
    </row>
    <row r="78" spans="2:22" ht="16.2" hidden="1" thickBot="1" x14ac:dyDescent="0.35"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</row>
    <row r="79" spans="2:22" ht="16.2" hidden="1" thickBot="1" x14ac:dyDescent="0.35">
      <c r="B79" s="342" t="s">
        <v>110</v>
      </c>
      <c r="C79" s="343"/>
      <c r="D79" s="344" t="s">
        <v>120</v>
      </c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6"/>
    </row>
    <row r="80" spans="2:22" ht="16.2" hidden="1" thickBot="1" x14ac:dyDescent="0.35"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</row>
    <row r="81" spans="2:19" ht="16.2" hidden="1" thickBot="1" x14ac:dyDescent="0.35">
      <c r="B81" s="349" t="s">
        <v>115</v>
      </c>
      <c r="C81" s="350"/>
      <c r="D81" s="350"/>
      <c r="E81" s="351"/>
      <c r="F81" s="349" t="s">
        <v>116</v>
      </c>
      <c r="G81" s="350"/>
      <c r="H81" s="350"/>
      <c r="I81" s="351"/>
      <c r="J81" s="349" t="s">
        <v>97</v>
      </c>
      <c r="K81" s="350"/>
      <c r="L81" s="350"/>
      <c r="M81" s="350"/>
      <c r="N81" s="351"/>
      <c r="O81" s="349" t="s">
        <v>76</v>
      </c>
      <c r="P81" s="350"/>
      <c r="Q81" s="350"/>
      <c r="R81" s="350"/>
      <c r="S81" s="351"/>
    </row>
    <row r="82" spans="2:19" ht="20.100000000000001" hidden="1" customHeight="1" thickBot="1" x14ac:dyDescent="0.35">
      <c r="B82" s="375" t="s">
        <v>121</v>
      </c>
      <c r="C82" s="338"/>
      <c r="D82" s="338"/>
      <c r="E82" s="376"/>
      <c r="F82" s="372" t="s">
        <v>78</v>
      </c>
      <c r="G82" s="373"/>
      <c r="H82" s="373"/>
      <c r="I82" s="374"/>
      <c r="J82" s="375" t="s">
        <v>122</v>
      </c>
      <c r="K82" s="338"/>
      <c r="L82" s="338"/>
      <c r="M82" s="338"/>
      <c r="N82" s="338"/>
      <c r="O82" s="338" t="s">
        <v>119</v>
      </c>
      <c r="P82" s="338"/>
      <c r="Q82" s="338"/>
      <c r="R82" s="338"/>
      <c r="S82" s="376"/>
    </row>
    <row r="83" spans="2:19" ht="20.100000000000001" hidden="1" customHeight="1" thickBot="1" x14ac:dyDescent="0.35">
      <c r="B83" s="375" t="s">
        <v>123</v>
      </c>
      <c r="C83" s="338"/>
      <c r="D83" s="338"/>
      <c r="E83" s="376"/>
      <c r="F83" s="372" t="s">
        <v>78</v>
      </c>
      <c r="G83" s="373"/>
      <c r="H83" s="373"/>
      <c r="I83" s="374"/>
      <c r="J83" s="375" t="s">
        <v>122</v>
      </c>
      <c r="K83" s="338"/>
      <c r="L83" s="338"/>
      <c r="M83" s="338"/>
      <c r="N83" s="338"/>
      <c r="O83" s="338" t="s">
        <v>119</v>
      </c>
      <c r="P83" s="338"/>
      <c r="Q83" s="338"/>
      <c r="R83" s="338"/>
      <c r="S83" s="376"/>
    </row>
    <row r="84" spans="2:19" ht="16.2" hidden="1" thickBot="1" x14ac:dyDescent="0.35"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</row>
    <row r="85" spans="2:19" ht="16.2" hidden="1" thickBot="1" x14ac:dyDescent="0.35">
      <c r="B85" s="342" t="s">
        <v>110</v>
      </c>
      <c r="C85" s="343"/>
      <c r="D85" s="344" t="s">
        <v>124</v>
      </c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6"/>
    </row>
    <row r="86" spans="2:19" ht="16.2" hidden="1" thickBot="1" x14ac:dyDescent="0.35"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</row>
    <row r="87" spans="2:19" ht="16.2" hidden="1" thickBot="1" x14ac:dyDescent="0.35">
      <c r="B87" s="349" t="s">
        <v>115</v>
      </c>
      <c r="C87" s="350"/>
      <c r="D87" s="350"/>
      <c r="E87" s="351"/>
      <c r="F87" s="349" t="s">
        <v>116</v>
      </c>
      <c r="G87" s="350"/>
      <c r="H87" s="350"/>
      <c r="I87" s="351"/>
      <c r="J87" s="349" t="s">
        <v>97</v>
      </c>
      <c r="K87" s="350"/>
      <c r="L87" s="350"/>
      <c r="M87" s="350"/>
      <c r="N87" s="351"/>
      <c r="O87" s="349" t="s">
        <v>76</v>
      </c>
      <c r="P87" s="350"/>
      <c r="Q87" s="350"/>
      <c r="R87" s="350"/>
      <c r="S87" s="351"/>
    </row>
    <row r="88" spans="2:19" ht="16.2" hidden="1" thickBot="1" x14ac:dyDescent="0.35">
      <c r="B88" s="375" t="s">
        <v>125</v>
      </c>
      <c r="C88" s="338"/>
      <c r="D88" s="338"/>
      <c r="E88" s="376"/>
      <c r="F88" s="372" t="s">
        <v>126</v>
      </c>
      <c r="G88" s="373"/>
      <c r="H88" s="373"/>
      <c r="I88" s="374"/>
      <c r="J88" s="375" t="s">
        <v>127</v>
      </c>
      <c r="K88" s="338"/>
      <c r="L88" s="338"/>
      <c r="M88" s="338"/>
      <c r="N88" s="376"/>
      <c r="O88" s="375"/>
      <c r="P88" s="338"/>
      <c r="Q88" s="338"/>
      <c r="R88" s="338"/>
      <c r="S88" s="376"/>
    </row>
    <row r="89" spans="2:19" ht="16.2" hidden="1" thickBot="1" x14ac:dyDescent="0.35">
      <c r="B89" s="375" t="s">
        <v>128</v>
      </c>
      <c r="C89" s="338"/>
      <c r="D89" s="338"/>
      <c r="E89" s="376"/>
      <c r="F89" s="372" t="s">
        <v>129</v>
      </c>
      <c r="G89" s="373"/>
      <c r="H89" s="373"/>
      <c r="I89" s="374"/>
      <c r="J89" s="375" t="s">
        <v>127</v>
      </c>
      <c r="K89" s="338"/>
      <c r="L89" s="338"/>
      <c r="M89" s="338"/>
      <c r="N89" s="376"/>
      <c r="O89" s="375"/>
      <c r="P89" s="338"/>
      <c r="Q89" s="338"/>
      <c r="R89" s="338"/>
      <c r="S89" s="376"/>
    </row>
    <row r="90" spans="2:19" ht="16.2" hidden="1" thickBot="1" x14ac:dyDescent="0.35"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</row>
    <row r="91" spans="2:19" ht="16.2" hidden="1" thickBot="1" x14ac:dyDescent="0.35">
      <c r="B91" s="342" t="s">
        <v>110</v>
      </c>
      <c r="C91" s="343"/>
      <c r="D91" s="344" t="s">
        <v>130</v>
      </c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6"/>
    </row>
    <row r="92" spans="2:19" ht="16.2" hidden="1" thickBot="1" x14ac:dyDescent="0.35"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</row>
    <row r="93" spans="2:19" ht="16.2" hidden="1" thickBot="1" x14ac:dyDescent="0.35">
      <c r="B93" s="349" t="s">
        <v>83</v>
      </c>
      <c r="C93" s="350"/>
      <c r="D93" s="350"/>
      <c r="E93" s="351"/>
      <c r="F93" s="349" t="s">
        <v>116</v>
      </c>
      <c r="G93" s="350"/>
      <c r="H93" s="350"/>
      <c r="I93" s="351"/>
      <c r="J93" s="349" t="s">
        <v>97</v>
      </c>
      <c r="K93" s="350"/>
      <c r="L93" s="350"/>
      <c r="M93" s="350"/>
      <c r="N93" s="351"/>
      <c r="O93" s="349" t="s">
        <v>76</v>
      </c>
      <c r="P93" s="350"/>
      <c r="Q93" s="350"/>
      <c r="R93" s="350"/>
      <c r="S93" s="351"/>
    </row>
    <row r="94" spans="2:19" ht="30" hidden="1" customHeight="1" thickBot="1" x14ac:dyDescent="0.35">
      <c r="B94" s="369" t="s">
        <v>130</v>
      </c>
      <c r="C94" s="370"/>
      <c r="D94" s="370"/>
      <c r="E94" s="371"/>
      <c r="F94" s="372" t="s">
        <v>131</v>
      </c>
      <c r="G94" s="373"/>
      <c r="H94" s="373"/>
      <c r="I94" s="374"/>
      <c r="J94" s="375" t="s">
        <v>132</v>
      </c>
      <c r="K94" s="338"/>
      <c r="L94" s="338"/>
      <c r="M94" s="338"/>
      <c r="N94" s="376"/>
      <c r="O94" s="375"/>
      <c r="P94" s="338"/>
      <c r="Q94" s="338"/>
      <c r="R94" s="338"/>
      <c r="S94" s="376"/>
    </row>
    <row r="95" spans="2:19" ht="16.2" hidden="1" thickBot="1" x14ac:dyDescent="0.35"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</row>
    <row r="96" spans="2:19" ht="16.2" thickBot="1" x14ac:dyDescent="0.35">
      <c r="B96" s="339" t="s">
        <v>133</v>
      </c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1"/>
    </row>
    <row r="97" spans="2:22" ht="16.2" thickBot="1" x14ac:dyDescent="0.35"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</row>
    <row r="98" spans="2:22" ht="28.2" thickBot="1" x14ac:dyDescent="0.35">
      <c r="B98" s="349" t="s">
        <v>133</v>
      </c>
      <c r="C98" s="350"/>
      <c r="D98" s="351"/>
      <c r="E98" s="349" t="s">
        <v>116</v>
      </c>
      <c r="F98" s="351"/>
      <c r="G98" s="97"/>
      <c r="H98" s="97"/>
      <c r="I98" s="349" t="s">
        <v>87</v>
      </c>
      <c r="J98" s="351"/>
      <c r="K98" s="97" t="s">
        <v>87</v>
      </c>
      <c r="L98" s="349" t="s">
        <v>87</v>
      </c>
      <c r="M98" s="351"/>
      <c r="N98" s="349" t="s">
        <v>87</v>
      </c>
      <c r="O98" s="351"/>
      <c r="P98" s="349" t="s">
        <v>87</v>
      </c>
      <c r="Q98" s="351"/>
      <c r="R98" s="97" t="s">
        <v>134</v>
      </c>
      <c r="S98" s="97" t="s">
        <v>88</v>
      </c>
      <c r="U98" s="107"/>
      <c r="V98" s="107"/>
    </row>
    <row r="99" spans="2:22" ht="16.2" thickBot="1" x14ac:dyDescent="0.35">
      <c r="B99" s="385" t="s">
        <v>135</v>
      </c>
      <c r="C99" s="386"/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  <c r="Q99" s="386"/>
      <c r="R99" s="386"/>
      <c r="S99" s="387"/>
    </row>
    <row r="100" spans="2:22" ht="17.399999999999999" x14ac:dyDescent="0.3">
      <c r="B100" s="377"/>
      <c r="C100" s="378"/>
      <c r="D100" s="379"/>
      <c r="E100" s="358"/>
      <c r="F100" s="359"/>
      <c r="G100" s="347"/>
      <c r="H100" s="98" t="s">
        <v>91</v>
      </c>
      <c r="I100" s="362"/>
      <c r="J100" s="363"/>
      <c r="K100" s="99"/>
      <c r="L100" s="362"/>
      <c r="M100" s="363"/>
      <c r="N100" s="362"/>
      <c r="O100" s="363"/>
      <c r="P100" s="362"/>
      <c r="Q100" s="363"/>
      <c r="R100" s="99"/>
      <c r="S100" s="99"/>
      <c r="U100" s="105"/>
      <c r="V100" s="105"/>
    </row>
    <row r="101" spans="2:22" ht="18" thickBot="1" x14ac:dyDescent="0.35">
      <c r="B101" s="380"/>
      <c r="C101" s="381"/>
      <c r="D101" s="382"/>
      <c r="E101" s="360"/>
      <c r="F101" s="361"/>
      <c r="G101" s="348"/>
      <c r="H101" s="100" t="s">
        <v>92</v>
      </c>
      <c r="I101" s="383"/>
      <c r="J101" s="384"/>
      <c r="K101" s="101"/>
      <c r="L101" s="383"/>
      <c r="M101" s="384"/>
      <c r="N101" s="383"/>
      <c r="O101" s="384"/>
      <c r="P101" s="383"/>
      <c r="Q101" s="384"/>
      <c r="R101" s="101"/>
      <c r="S101" s="101"/>
      <c r="U101" s="106"/>
      <c r="V101" s="106"/>
    </row>
    <row r="102" spans="2:22" ht="28.2" thickBot="1" x14ac:dyDescent="0.35">
      <c r="B102" s="108"/>
      <c r="C102" s="350" t="s">
        <v>34</v>
      </c>
      <c r="D102" s="351"/>
      <c r="E102" s="349" t="s">
        <v>116</v>
      </c>
      <c r="F102" s="351"/>
      <c r="G102" s="109"/>
      <c r="H102" s="109"/>
      <c r="I102" s="349" t="s">
        <v>87</v>
      </c>
      <c r="J102" s="351"/>
      <c r="K102" s="97" t="s">
        <v>87</v>
      </c>
      <c r="L102" s="349" t="s">
        <v>87</v>
      </c>
      <c r="M102" s="351"/>
      <c r="N102" s="349" t="s">
        <v>87</v>
      </c>
      <c r="O102" s="351"/>
      <c r="P102" s="349" t="s">
        <v>87</v>
      </c>
      <c r="Q102" s="351"/>
      <c r="R102" s="109" t="s">
        <v>136</v>
      </c>
      <c r="S102" s="109" t="s">
        <v>88</v>
      </c>
      <c r="U102" s="110"/>
      <c r="V102" s="110"/>
    </row>
    <row r="103" spans="2:22" ht="42" customHeight="1" x14ac:dyDescent="0.3">
      <c r="B103" s="390"/>
      <c r="C103" s="391"/>
      <c r="D103" s="392"/>
      <c r="E103" s="358"/>
      <c r="F103" s="359"/>
      <c r="G103" s="347"/>
      <c r="H103" s="98" t="s">
        <v>91</v>
      </c>
      <c r="I103" s="362"/>
      <c r="J103" s="363"/>
      <c r="K103" s="99"/>
      <c r="L103" s="362"/>
      <c r="M103" s="363"/>
      <c r="N103" s="362"/>
      <c r="O103" s="363"/>
      <c r="P103" s="362"/>
      <c r="Q103" s="363"/>
      <c r="R103" s="99"/>
      <c r="S103" s="99"/>
      <c r="U103" s="105"/>
      <c r="V103" s="105"/>
    </row>
    <row r="104" spans="2:22" ht="18" thickBot="1" x14ac:dyDescent="0.35">
      <c r="B104" s="393"/>
      <c r="C104" s="394"/>
      <c r="D104" s="395"/>
      <c r="E104" s="360"/>
      <c r="F104" s="361"/>
      <c r="G104" s="348"/>
      <c r="H104" s="100" t="s">
        <v>92</v>
      </c>
      <c r="I104" s="383"/>
      <c r="J104" s="384"/>
      <c r="K104" s="101"/>
      <c r="L104" s="383"/>
      <c r="M104" s="384"/>
      <c r="N104" s="383"/>
      <c r="O104" s="384"/>
      <c r="P104" s="383"/>
      <c r="Q104" s="384"/>
      <c r="R104" s="101"/>
      <c r="S104" s="101"/>
      <c r="U104" s="106"/>
      <c r="V104" s="106"/>
    </row>
    <row r="105" spans="2:22" ht="17.100000000000001" customHeight="1" x14ac:dyDescent="0.3">
      <c r="B105" s="358"/>
      <c r="C105" s="388"/>
      <c r="D105" s="359"/>
      <c r="E105" s="358"/>
      <c r="F105" s="359"/>
      <c r="G105" s="347"/>
      <c r="H105" s="98" t="s">
        <v>91</v>
      </c>
      <c r="I105" s="362"/>
      <c r="J105" s="363"/>
      <c r="K105" s="98"/>
      <c r="L105" s="362"/>
      <c r="M105" s="363"/>
      <c r="N105" s="362"/>
      <c r="O105" s="363"/>
      <c r="P105" s="362"/>
      <c r="Q105" s="363"/>
      <c r="R105" s="99"/>
      <c r="S105" s="99"/>
      <c r="U105" s="105"/>
      <c r="V105" s="105"/>
    </row>
    <row r="106" spans="2:22" ht="18" thickBot="1" x14ac:dyDescent="0.35">
      <c r="B106" s="360"/>
      <c r="C106" s="389"/>
      <c r="D106" s="361"/>
      <c r="E106" s="360"/>
      <c r="F106" s="361"/>
      <c r="G106" s="348"/>
      <c r="H106" s="100" t="s">
        <v>92</v>
      </c>
      <c r="I106" s="383"/>
      <c r="J106" s="384"/>
      <c r="K106" s="101"/>
      <c r="L106" s="383"/>
      <c r="M106" s="384"/>
      <c r="N106" s="383"/>
      <c r="O106" s="384"/>
      <c r="P106" s="383"/>
      <c r="Q106" s="384"/>
      <c r="R106" s="101"/>
      <c r="S106" s="101"/>
      <c r="U106" s="106"/>
      <c r="V106" s="106"/>
    </row>
    <row r="107" spans="2:22" ht="17.399999999999999" x14ac:dyDescent="0.3">
      <c r="B107" s="352"/>
      <c r="C107" s="353"/>
      <c r="D107" s="354"/>
      <c r="E107" s="358"/>
      <c r="F107" s="359"/>
      <c r="G107" s="347"/>
      <c r="H107" s="98" t="s">
        <v>91</v>
      </c>
      <c r="I107" s="362"/>
      <c r="J107" s="363"/>
      <c r="K107" s="99"/>
      <c r="L107" s="362"/>
      <c r="M107" s="363"/>
      <c r="N107" s="362"/>
      <c r="O107" s="363"/>
      <c r="P107" s="362"/>
      <c r="Q107" s="363"/>
      <c r="R107" s="99"/>
      <c r="S107" s="99"/>
      <c r="U107" s="105"/>
      <c r="V107" s="105"/>
    </row>
    <row r="108" spans="2:22" ht="18" thickBot="1" x14ac:dyDescent="0.35">
      <c r="B108" s="355"/>
      <c r="C108" s="356"/>
      <c r="D108" s="357"/>
      <c r="E108" s="360"/>
      <c r="F108" s="361"/>
      <c r="G108" s="348"/>
      <c r="H108" s="100" t="s">
        <v>92</v>
      </c>
      <c r="I108" s="383"/>
      <c r="J108" s="384"/>
      <c r="K108" s="101"/>
      <c r="L108" s="383"/>
      <c r="M108" s="384"/>
      <c r="N108" s="383"/>
      <c r="O108" s="384"/>
      <c r="P108" s="383"/>
      <c r="Q108" s="384"/>
      <c r="R108" s="101"/>
      <c r="S108" s="101"/>
      <c r="U108" s="106"/>
      <c r="V108" s="106"/>
    </row>
    <row r="109" spans="2:22" ht="16.2" thickBot="1" x14ac:dyDescent="0.35">
      <c r="B109" s="385" t="s">
        <v>137</v>
      </c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7"/>
    </row>
    <row r="110" spans="2:22" ht="17.399999999999999" x14ac:dyDescent="0.3">
      <c r="B110" s="377"/>
      <c r="C110" s="378"/>
      <c r="D110" s="379"/>
      <c r="E110" s="358"/>
      <c r="F110" s="359"/>
      <c r="G110" s="347"/>
      <c r="H110" s="98" t="s">
        <v>91</v>
      </c>
      <c r="I110" s="362"/>
      <c r="J110" s="363"/>
      <c r="K110" s="99"/>
      <c r="L110" s="362"/>
      <c r="M110" s="363"/>
      <c r="N110" s="362"/>
      <c r="O110" s="363"/>
      <c r="P110" s="362"/>
      <c r="Q110" s="363"/>
      <c r="R110" s="99"/>
      <c r="S110" s="99"/>
      <c r="U110" s="105"/>
      <c r="V110" s="105"/>
    </row>
    <row r="111" spans="2:22" ht="54.9" customHeight="1" thickBot="1" x14ac:dyDescent="0.35">
      <c r="B111" s="380"/>
      <c r="C111" s="381"/>
      <c r="D111" s="382"/>
      <c r="E111" s="360"/>
      <c r="F111" s="361"/>
      <c r="G111" s="348"/>
      <c r="H111" s="100" t="s">
        <v>92</v>
      </c>
      <c r="I111" s="383"/>
      <c r="J111" s="384"/>
      <c r="K111" s="101"/>
      <c r="L111" s="383"/>
      <c r="M111" s="384"/>
      <c r="N111" s="383"/>
      <c r="O111" s="384"/>
      <c r="P111" s="383"/>
      <c r="Q111" s="384"/>
      <c r="R111" s="101"/>
      <c r="S111" s="101"/>
      <c r="U111" s="106"/>
      <c r="V111" s="106"/>
    </row>
    <row r="112" spans="2:22" ht="28.2" thickBot="1" x14ac:dyDescent="0.35">
      <c r="B112" s="108"/>
      <c r="C112" s="350" t="s">
        <v>34</v>
      </c>
      <c r="D112" s="351"/>
      <c r="E112" s="349" t="s">
        <v>116</v>
      </c>
      <c r="F112" s="351"/>
      <c r="G112" s="109"/>
      <c r="H112" s="109"/>
      <c r="I112" s="349" t="s">
        <v>87</v>
      </c>
      <c r="J112" s="351"/>
      <c r="K112" s="97" t="s">
        <v>87</v>
      </c>
      <c r="L112" s="349" t="s">
        <v>87</v>
      </c>
      <c r="M112" s="351"/>
      <c r="N112" s="349" t="s">
        <v>87</v>
      </c>
      <c r="O112" s="351"/>
      <c r="P112" s="349" t="s">
        <v>87</v>
      </c>
      <c r="Q112" s="351"/>
      <c r="R112" s="109" t="s">
        <v>134</v>
      </c>
      <c r="S112" s="109" t="s">
        <v>88</v>
      </c>
      <c r="U112" s="110"/>
      <c r="V112" s="110"/>
    </row>
    <row r="113" spans="2:22" ht="17.100000000000001" customHeight="1" x14ac:dyDescent="0.3">
      <c r="B113" s="396"/>
      <c r="C113" s="397"/>
      <c r="D113" s="398"/>
      <c r="E113" s="358"/>
      <c r="F113" s="359"/>
      <c r="G113" s="347"/>
      <c r="H113" s="98" t="s">
        <v>91</v>
      </c>
      <c r="I113" s="362"/>
      <c r="J113" s="363"/>
      <c r="K113" s="99"/>
      <c r="L113" s="362"/>
      <c r="M113" s="363"/>
      <c r="N113" s="402"/>
      <c r="O113" s="403"/>
      <c r="P113" s="402"/>
      <c r="Q113" s="403"/>
      <c r="R113" s="99"/>
      <c r="S113" s="99"/>
      <c r="U113" s="105"/>
      <c r="V113" s="105"/>
    </row>
    <row r="114" spans="2:22" ht="18" thickBot="1" x14ac:dyDescent="0.35">
      <c r="B114" s="399"/>
      <c r="C114" s="400"/>
      <c r="D114" s="401"/>
      <c r="E114" s="360"/>
      <c r="F114" s="361"/>
      <c r="G114" s="348"/>
      <c r="H114" s="100" t="s">
        <v>92</v>
      </c>
      <c r="I114" s="383"/>
      <c r="J114" s="384"/>
      <c r="K114" s="101"/>
      <c r="L114" s="383"/>
      <c r="M114" s="384"/>
      <c r="N114" s="383"/>
      <c r="O114" s="384"/>
      <c r="P114" s="383"/>
      <c r="Q114" s="384"/>
      <c r="R114" s="101"/>
      <c r="S114" s="101"/>
      <c r="U114" s="106"/>
      <c r="V114" s="106"/>
    </row>
    <row r="115" spans="2:22" ht="17.100000000000001" customHeight="1" x14ac:dyDescent="0.3">
      <c r="B115" s="396"/>
      <c r="C115" s="397"/>
      <c r="D115" s="398"/>
      <c r="E115" s="358"/>
      <c r="F115" s="359"/>
      <c r="G115" s="347"/>
      <c r="H115" s="98" t="s">
        <v>91</v>
      </c>
      <c r="I115" s="362"/>
      <c r="J115" s="363"/>
      <c r="K115" s="99"/>
      <c r="L115" s="362"/>
      <c r="M115" s="363"/>
      <c r="N115" s="402"/>
      <c r="O115" s="403"/>
      <c r="P115" s="362"/>
      <c r="Q115" s="363"/>
      <c r="R115" s="99"/>
      <c r="S115" s="99"/>
      <c r="U115" s="105"/>
      <c r="V115" s="105"/>
    </row>
    <row r="116" spans="2:22" ht="18" thickBot="1" x14ac:dyDescent="0.35">
      <c r="B116" s="399"/>
      <c r="C116" s="400"/>
      <c r="D116" s="401"/>
      <c r="E116" s="360"/>
      <c r="F116" s="361"/>
      <c r="G116" s="348"/>
      <c r="H116" s="100" t="s">
        <v>92</v>
      </c>
      <c r="I116" s="383"/>
      <c r="J116" s="384"/>
      <c r="K116" s="101"/>
      <c r="L116" s="383"/>
      <c r="M116" s="384"/>
      <c r="N116" s="383"/>
      <c r="O116" s="384"/>
      <c r="P116" s="383"/>
      <c r="Q116" s="384"/>
      <c r="R116" s="101"/>
      <c r="S116" s="101"/>
      <c r="U116" s="106"/>
      <c r="V116" s="106"/>
    </row>
    <row r="117" spans="2:22" ht="17.399999999999999" x14ac:dyDescent="0.3">
      <c r="B117" s="404"/>
      <c r="C117" s="405"/>
      <c r="D117" s="406"/>
      <c r="E117" s="358"/>
      <c r="F117" s="359"/>
      <c r="G117" s="347"/>
      <c r="H117" s="98" t="s">
        <v>91</v>
      </c>
      <c r="I117" s="362"/>
      <c r="J117" s="363"/>
      <c r="K117" s="99"/>
      <c r="L117" s="362"/>
      <c r="M117" s="363"/>
      <c r="N117" s="402"/>
      <c r="O117" s="403"/>
      <c r="P117" s="362"/>
      <c r="Q117" s="363"/>
      <c r="R117" s="99"/>
      <c r="S117" s="99"/>
      <c r="U117" s="105"/>
      <c r="V117" s="105"/>
    </row>
    <row r="118" spans="2:22" ht="18" thickBot="1" x14ac:dyDescent="0.35">
      <c r="B118" s="407"/>
      <c r="C118" s="408"/>
      <c r="D118" s="409"/>
      <c r="E118" s="360"/>
      <c r="F118" s="361"/>
      <c r="G118" s="410"/>
      <c r="H118" s="100" t="s">
        <v>92</v>
      </c>
      <c r="I118" s="383"/>
      <c r="J118" s="384"/>
      <c r="K118" s="101"/>
      <c r="L118" s="383"/>
      <c r="M118" s="384"/>
      <c r="N118" s="383"/>
      <c r="O118" s="384"/>
      <c r="P118" s="383"/>
      <c r="Q118" s="384"/>
      <c r="R118" s="101"/>
      <c r="S118" s="101"/>
      <c r="U118" s="106"/>
      <c r="V118" s="106"/>
    </row>
    <row r="119" spans="2:22" ht="30.9" customHeight="1" thickBot="1" x14ac:dyDescent="0.35">
      <c r="B119" s="404"/>
      <c r="C119" s="405"/>
      <c r="D119" s="406"/>
      <c r="E119" s="358"/>
      <c r="F119" s="388"/>
      <c r="G119" s="111"/>
      <c r="H119" s="112" t="s">
        <v>91</v>
      </c>
      <c r="I119" s="411"/>
      <c r="J119" s="412"/>
      <c r="K119" s="113"/>
      <c r="L119" s="411"/>
      <c r="M119" s="412"/>
      <c r="N119" s="411"/>
      <c r="O119" s="412"/>
      <c r="P119" s="411"/>
      <c r="Q119" s="412"/>
      <c r="R119" s="114"/>
      <c r="S119" s="114"/>
      <c r="U119" s="115"/>
      <c r="V119" s="115"/>
    </row>
    <row r="120" spans="2:22" ht="38.1" customHeight="1" thickBot="1" x14ac:dyDescent="0.35">
      <c r="B120" s="407"/>
      <c r="C120" s="408"/>
      <c r="D120" s="409"/>
      <c r="E120" s="360"/>
      <c r="F120" s="389"/>
      <c r="G120" s="116"/>
      <c r="H120" s="111" t="s">
        <v>92</v>
      </c>
      <c r="I120" s="117"/>
      <c r="J120" s="118"/>
      <c r="K120" s="119"/>
      <c r="L120" s="413"/>
      <c r="M120" s="414"/>
      <c r="N120" s="413"/>
      <c r="O120" s="414"/>
      <c r="P120" s="413"/>
      <c r="Q120" s="415"/>
      <c r="R120" s="120"/>
      <c r="S120" s="121"/>
      <c r="U120" s="122"/>
      <c r="V120" s="122"/>
    </row>
    <row r="121" spans="2:22" ht="17.399999999999999" x14ac:dyDescent="0.3">
      <c r="B121" s="377"/>
      <c r="C121" s="378"/>
      <c r="D121" s="379"/>
      <c r="E121" s="358"/>
      <c r="F121" s="359"/>
      <c r="G121" s="347"/>
      <c r="H121" s="98" t="s">
        <v>91</v>
      </c>
      <c r="I121" s="362"/>
      <c r="J121" s="363"/>
      <c r="K121" s="99"/>
      <c r="L121" s="362"/>
      <c r="M121" s="363"/>
      <c r="N121" s="362"/>
      <c r="O121" s="363"/>
      <c r="P121" s="362"/>
      <c r="Q121" s="363"/>
      <c r="R121" s="99"/>
      <c r="S121" s="99"/>
      <c r="U121" s="105"/>
      <c r="V121" s="105"/>
    </row>
    <row r="122" spans="2:22" ht="18" thickBot="1" x14ac:dyDescent="0.35">
      <c r="B122" s="380"/>
      <c r="C122" s="381"/>
      <c r="D122" s="382"/>
      <c r="E122" s="360"/>
      <c r="F122" s="361"/>
      <c r="G122" s="348"/>
      <c r="H122" s="100"/>
      <c r="I122" s="383"/>
      <c r="J122" s="384"/>
      <c r="K122" s="101"/>
      <c r="L122" s="383"/>
      <c r="M122" s="384"/>
      <c r="N122" s="383"/>
      <c r="O122" s="384"/>
      <c r="P122" s="383"/>
      <c r="Q122" s="384"/>
      <c r="R122" s="101"/>
      <c r="S122" s="101"/>
      <c r="U122" s="106"/>
      <c r="V122" s="106"/>
    </row>
    <row r="123" spans="2:22" ht="17.399999999999999" x14ac:dyDescent="0.3">
      <c r="B123" s="377"/>
      <c r="C123" s="378"/>
      <c r="D123" s="379"/>
      <c r="E123" s="358"/>
      <c r="F123" s="359"/>
      <c r="G123" s="347"/>
      <c r="H123" s="98" t="s">
        <v>91</v>
      </c>
      <c r="I123" s="362"/>
      <c r="J123" s="363"/>
      <c r="K123" s="99"/>
      <c r="L123" s="362"/>
      <c r="M123" s="363"/>
      <c r="N123" s="362"/>
      <c r="O123" s="363"/>
      <c r="P123" s="362"/>
      <c r="Q123" s="363"/>
      <c r="R123" s="102"/>
      <c r="S123" s="99"/>
      <c r="U123" s="105"/>
      <c r="V123" s="105"/>
    </row>
    <row r="124" spans="2:22" ht="42.9" customHeight="1" thickBot="1" x14ac:dyDescent="0.35">
      <c r="B124" s="380"/>
      <c r="C124" s="381"/>
      <c r="D124" s="382"/>
      <c r="E124" s="360"/>
      <c r="F124" s="361"/>
      <c r="G124" s="348"/>
      <c r="H124" s="100" t="s">
        <v>92</v>
      </c>
      <c r="I124" s="383"/>
      <c r="J124" s="384"/>
      <c r="K124" s="101"/>
      <c r="L124" s="383"/>
      <c r="M124" s="384"/>
      <c r="N124" s="383"/>
      <c r="O124" s="384"/>
      <c r="P124" s="383"/>
      <c r="Q124" s="384"/>
      <c r="R124" s="101"/>
      <c r="S124" s="101"/>
      <c r="U124" s="106"/>
      <c r="V124" s="106"/>
    </row>
    <row r="125" spans="2:22" ht="42.9" customHeight="1" x14ac:dyDescent="0.3">
      <c r="B125" s="396"/>
      <c r="C125" s="397"/>
      <c r="D125" s="398"/>
      <c r="E125" s="358"/>
      <c r="F125" s="359"/>
      <c r="G125" s="123"/>
      <c r="H125" s="124" t="s">
        <v>91</v>
      </c>
      <c r="I125" s="125"/>
      <c r="J125" s="126"/>
      <c r="K125" s="126"/>
      <c r="L125" s="125"/>
      <c r="M125" s="126"/>
      <c r="N125" s="125"/>
      <c r="O125" s="126"/>
      <c r="P125" s="125"/>
      <c r="Q125" s="126"/>
      <c r="R125" s="126"/>
      <c r="S125" s="126"/>
      <c r="U125" s="127"/>
      <c r="V125" s="127"/>
    </row>
    <row r="126" spans="2:22" ht="42.9" customHeight="1" thickBot="1" x14ac:dyDescent="0.35">
      <c r="B126" s="433"/>
      <c r="C126" s="420"/>
      <c r="D126" s="421"/>
      <c r="E126" s="424"/>
      <c r="F126" s="425"/>
      <c r="G126" s="128"/>
      <c r="H126" s="129" t="s">
        <v>92</v>
      </c>
      <c r="I126" s="130"/>
      <c r="J126" s="118"/>
      <c r="K126" s="118"/>
      <c r="L126" s="130"/>
      <c r="M126" s="118"/>
      <c r="N126" s="130"/>
      <c r="O126" s="118"/>
      <c r="P126" s="130"/>
      <c r="Q126" s="118"/>
      <c r="R126" s="118"/>
      <c r="S126" s="118"/>
      <c r="U126" s="131"/>
      <c r="V126" s="131"/>
    </row>
    <row r="127" spans="2:22" ht="42.9" customHeight="1" x14ac:dyDescent="0.3">
      <c r="B127" s="416"/>
      <c r="C127" s="417"/>
      <c r="D127" s="418"/>
      <c r="E127" s="422"/>
      <c r="F127" s="423"/>
      <c r="G127" s="132"/>
      <c r="H127" s="133" t="s">
        <v>91</v>
      </c>
      <c r="I127" s="134"/>
      <c r="J127" s="135"/>
      <c r="K127" s="135"/>
      <c r="L127" s="134"/>
      <c r="M127" s="135"/>
      <c r="N127" s="134"/>
      <c r="O127" s="135"/>
      <c r="P127" s="134"/>
      <c r="Q127" s="135"/>
      <c r="R127" s="135"/>
      <c r="S127" s="136"/>
      <c r="U127" s="137"/>
      <c r="V127" s="137"/>
    </row>
    <row r="128" spans="2:22" ht="42.9" customHeight="1" thickBot="1" x14ac:dyDescent="0.35">
      <c r="B128" s="419"/>
      <c r="C128" s="420"/>
      <c r="D128" s="421"/>
      <c r="E128" s="424"/>
      <c r="F128" s="425"/>
      <c r="G128" s="138"/>
      <c r="H128" s="139" t="s">
        <v>92</v>
      </c>
      <c r="I128" s="140"/>
      <c r="J128" s="141"/>
      <c r="K128" s="141"/>
      <c r="L128" s="140"/>
      <c r="M128" s="141"/>
      <c r="N128" s="140"/>
      <c r="O128" s="141"/>
      <c r="P128" s="140"/>
      <c r="Q128" s="141"/>
      <c r="R128" s="141"/>
      <c r="S128" s="142"/>
      <c r="U128" s="143"/>
      <c r="V128" s="143"/>
    </row>
    <row r="129" spans="2:22" ht="42.9" customHeight="1" x14ac:dyDescent="0.3">
      <c r="B129" s="426"/>
      <c r="C129" s="417"/>
      <c r="D129" s="418"/>
      <c r="E129" s="422"/>
      <c r="F129" s="423"/>
      <c r="G129" s="128"/>
      <c r="H129" s="144" t="s">
        <v>91</v>
      </c>
      <c r="I129" s="145"/>
      <c r="J129" s="146"/>
      <c r="K129" s="146"/>
      <c r="L129" s="145"/>
      <c r="M129" s="146"/>
      <c r="N129" s="145"/>
      <c r="O129" s="146"/>
      <c r="P129" s="145"/>
      <c r="Q129" s="146"/>
      <c r="R129" s="146"/>
      <c r="S129" s="146"/>
      <c r="U129" s="147"/>
      <c r="V129" s="147"/>
    </row>
    <row r="130" spans="2:22" ht="42.9" customHeight="1" thickBot="1" x14ac:dyDescent="0.35">
      <c r="B130" s="399"/>
      <c r="C130" s="400"/>
      <c r="D130" s="401"/>
      <c r="E130" s="360"/>
      <c r="F130" s="361"/>
      <c r="G130" s="128"/>
      <c r="H130" s="148" t="s">
        <v>92</v>
      </c>
      <c r="I130" s="149"/>
      <c r="J130" s="101"/>
      <c r="K130" s="101"/>
      <c r="L130" s="149"/>
      <c r="M130" s="101"/>
      <c r="N130" s="149"/>
      <c r="O130" s="101"/>
      <c r="P130" s="149"/>
      <c r="Q130" s="101"/>
      <c r="R130" s="101"/>
      <c r="S130" s="101"/>
      <c r="U130" s="106"/>
      <c r="V130" s="106"/>
    </row>
    <row r="131" spans="2:22" ht="17.399999999999999" x14ac:dyDescent="0.3">
      <c r="B131" s="427"/>
      <c r="C131" s="428"/>
      <c r="D131" s="429"/>
      <c r="E131" s="358"/>
      <c r="F131" s="359"/>
      <c r="G131" s="347"/>
      <c r="H131" s="98" t="s">
        <v>91</v>
      </c>
      <c r="I131" s="434"/>
      <c r="J131" s="435"/>
      <c r="K131" s="99"/>
      <c r="L131" s="434"/>
      <c r="M131" s="435"/>
      <c r="N131" s="434"/>
      <c r="O131" s="435"/>
      <c r="P131" s="436"/>
      <c r="Q131" s="437"/>
      <c r="R131" s="102"/>
      <c r="S131" s="99"/>
      <c r="U131" s="105"/>
      <c r="V131" s="105"/>
    </row>
    <row r="132" spans="2:22" ht="45.9" customHeight="1" thickBot="1" x14ac:dyDescent="0.35">
      <c r="B132" s="430"/>
      <c r="C132" s="431"/>
      <c r="D132" s="432"/>
      <c r="E132" s="360"/>
      <c r="F132" s="361"/>
      <c r="G132" s="348"/>
      <c r="H132" s="100" t="s">
        <v>92</v>
      </c>
      <c r="I132" s="383"/>
      <c r="J132" s="384"/>
      <c r="K132" s="101"/>
      <c r="L132" s="383"/>
      <c r="M132" s="384"/>
      <c r="N132" s="383"/>
      <c r="O132" s="384"/>
      <c r="P132" s="383"/>
      <c r="Q132" s="384"/>
      <c r="R132" s="101"/>
      <c r="S132" s="101"/>
      <c r="U132" s="106"/>
      <c r="V132" s="106"/>
    </row>
    <row r="133" spans="2:22" ht="56.1" customHeight="1" x14ac:dyDescent="0.3">
      <c r="B133" s="438"/>
      <c r="C133" s="439"/>
      <c r="D133" s="440"/>
      <c r="E133" s="358"/>
      <c r="F133" s="359"/>
      <c r="G133" s="150"/>
      <c r="H133" s="150"/>
      <c r="I133" s="444"/>
      <c r="J133" s="445"/>
      <c r="K133" s="114"/>
      <c r="L133" s="444"/>
      <c r="M133" s="445"/>
      <c r="N133" s="444"/>
      <c r="O133" s="445"/>
      <c r="P133" s="444"/>
      <c r="Q133" s="445"/>
      <c r="R133" s="114"/>
      <c r="S133" s="114"/>
      <c r="U133" s="115"/>
      <c r="V133" s="115"/>
    </row>
    <row r="134" spans="2:22" ht="23.1" customHeight="1" thickBot="1" x14ac:dyDescent="0.35">
      <c r="B134" s="441"/>
      <c r="C134" s="442"/>
      <c r="D134" s="443"/>
      <c r="E134" s="360"/>
      <c r="F134" s="361"/>
      <c r="G134" s="151"/>
      <c r="H134" s="152"/>
      <c r="I134" s="446"/>
      <c r="J134" s="447"/>
      <c r="K134" s="153"/>
      <c r="L134" s="446"/>
      <c r="M134" s="447"/>
      <c r="N134" s="446"/>
      <c r="O134" s="447"/>
      <c r="P134" s="446"/>
      <c r="Q134" s="447"/>
      <c r="R134" s="153"/>
      <c r="S134" s="153"/>
      <c r="U134" s="154"/>
      <c r="V134" s="154"/>
    </row>
    <row r="135" spans="2:22" ht="17.399999999999999" x14ac:dyDescent="0.3">
      <c r="B135" s="377"/>
      <c r="C135" s="378"/>
      <c r="D135" s="379"/>
      <c r="E135" s="358"/>
      <c r="F135" s="359"/>
      <c r="G135" s="347"/>
      <c r="H135" s="98" t="s">
        <v>91</v>
      </c>
      <c r="I135" s="434"/>
      <c r="J135" s="435"/>
      <c r="K135" s="99"/>
      <c r="L135" s="434"/>
      <c r="M135" s="435"/>
      <c r="N135" s="434"/>
      <c r="O135" s="435"/>
      <c r="P135" s="434"/>
      <c r="Q135" s="435"/>
      <c r="R135" s="99"/>
      <c r="S135" s="99"/>
      <c r="U135" s="105"/>
      <c r="V135" s="105"/>
    </row>
    <row r="136" spans="2:22" ht="18" thickBot="1" x14ac:dyDescent="0.35">
      <c r="B136" s="380"/>
      <c r="C136" s="381"/>
      <c r="D136" s="382"/>
      <c r="E136" s="360"/>
      <c r="F136" s="361"/>
      <c r="G136" s="348"/>
      <c r="H136" s="100" t="s">
        <v>92</v>
      </c>
      <c r="I136" s="383"/>
      <c r="J136" s="384"/>
      <c r="K136" s="101"/>
      <c r="L136" s="383"/>
      <c r="M136" s="384"/>
      <c r="N136" s="383"/>
      <c r="O136" s="384"/>
      <c r="P136" s="383"/>
      <c r="Q136" s="384"/>
      <c r="R136" s="101"/>
      <c r="S136" s="101"/>
      <c r="U136" s="106"/>
      <c r="V136" s="106"/>
    </row>
    <row r="137" spans="2:22" ht="17.399999999999999" x14ac:dyDescent="0.3">
      <c r="B137" s="377"/>
      <c r="C137" s="378"/>
      <c r="D137" s="379"/>
      <c r="E137" s="358"/>
      <c r="F137" s="359"/>
      <c r="G137" s="347"/>
      <c r="H137" s="98" t="s">
        <v>91</v>
      </c>
      <c r="I137" s="362"/>
      <c r="J137" s="363"/>
      <c r="K137" s="99"/>
      <c r="L137" s="362"/>
      <c r="M137" s="363"/>
      <c r="N137" s="362"/>
      <c r="O137" s="363"/>
      <c r="P137" s="362"/>
      <c r="Q137" s="363"/>
      <c r="R137" s="99"/>
      <c r="S137" s="99"/>
      <c r="U137" s="105"/>
      <c r="V137" s="105"/>
    </row>
    <row r="138" spans="2:22" ht="18" thickBot="1" x14ac:dyDescent="0.35">
      <c r="B138" s="380"/>
      <c r="C138" s="381"/>
      <c r="D138" s="382"/>
      <c r="E138" s="360"/>
      <c r="F138" s="361"/>
      <c r="G138" s="348"/>
      <c r="H138" s="100" t="s">
        <v>92</v>
      </c>
      <c r="I138" s="383"/>
      <c r="J138" s="384"/>
      <c r="K138" s="101"/>
      <c r="L138" s="383"/>
      <c r="M138" s="384"/>
      <c r="N138" s="383"/>
      <c r="O138" s="384"/>
      <c r="P138" s="383"/>
      <c r="Q138" s="384"/>
      <c r="R138" s="101"/>
      <c r="S138" s="101"/>
      <c r="U138" s="106"/>
      <c r="V138" s="106"/>
    </row>
    <row r="139" spans="2:22" ht="18" customHeight="1" thickBot="1" x14ac:dyDescent="0.35">
      <c r="B139" s="396"/>
      <c r="C139" s="397"/>
      <c r="D139" s="397"/>
      <c r="E139" s="358"/>
      <c r="F139" s="359"/>
      <c r="G139" s="347"/>
      <c r="H139" s="155" t="s">
        <v>91</v>
      </c>
      <c r="I139" s="448"/>
      <c r="J139" s="448"/>
      <c r="K139" s="113"/>
      <c r="L139" s="448"/>
      <c r="M139" s="448"/>
      <c r="N139" s="448"/>
      <c r="O139" s="448"/>
      <c r="P139" s="448"/>
      <c r="Q139" s="448"/>
      <c r="R139" s="113"/>
      <c r="S139" s="113"/>
      <c r="U139" s="156"/>
      <c r="V139" s="156"/>
    </row>
    <row r="140" spans="2:22" ht="18" thickBot="1" x14ac:dyDescent="0.35">
      <c r="B140" s="399"/>
      <c r="C140" s="400"/>
      <c r="D140" s="400"/>
      <c r="E140" s="360"/>
      <c r="F140" s="361"/>
      <c r="G140" s="348"/>
      <c r="H140" s="148" t="s">
        <v>92</v>
      </c>
      <c r="I140" s="413"/>
      <c r="J140" s="414"/>
      <c r="K140" s="157"/>
      <c r="L140" s="413"/>
      <c r="M140" s="414"/>
      <c r="N140" s="413"/>
      <c r="O140" s="414"/>
      <c r="P140" s="413"/>
      <c r="Q140" s="414"/>
      <c r="R140" s="157"/>
      <c r="S140" s="157"/>
      <c r="U140" s="158"/>
      <c r="V140" s="158"/>
    </row>
    <row r="141" spans="2:22" ht="16.2" thickBot="1" x14ac:dyDescent="0.35">
      <c r="B141" s="385" t="s">
        <v>138</v>
      </c>
      <c r="C141" s="386"/>
      <c r="D141" s="386"/>
      <c r="E141" s="386"/>
      <c r="F141" s="386"/>
      <c r="G141" s="386"/>
      <c r="H141" s="386"/>
      <c r="I141" s="386"/>
      <c r="J141" s="386"/>
      <c r="K141" s="386"/>
      <c r="L141" s="386"/>
      <c r="M141" s="386"/>
      <c r="N141" s="386"/>
      <c r="O141" s="386"/>
      <c r="P141" s="386"/>
      <c r="Q141" s="386"/>
      <c r="R141" s="386"/>
      <c r="S141" s="387"/>
    </row>
    <row r="142" spans="2:22" x14ac:dyDescent="0.3"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</row>
    <row r="143" spans="2:22" ht="16.2" thickBot="1" x14ac:dyDescent="0.35">
      <c r="B143" s="159" t="s">
        <v>139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</row>
    <row r="144" spans="2:22" ht="16.2" thickBot="1" x14ac:dyDescent="0.35">
      <c r="B144" s="338"/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</row>
    <row r="145" spans="2:22" ht="28.2" thickBot="1" x14ac:dyDescent="0.35">
      <c r="B145" s="349" t="s">
        <v>133</v>
      </c>
      <c r="C145" s="350"/>
      <c r="D145" s="351"/>
      <c r="E145" s="349" t="s">
        <v>116</v>
      </c>
      <c r="F145" s="351"/>
      <c r="G145" s="97"/>
      <c r="H145" s="97"/>
      <c r="I145" s="349" t="s">
        <v>87</v>
      </c>
      <c r="J145" s="351"/>
      <c r="K145" s="97" t="s">
        <v>87</v>
      </c>
      <c r="L145" s="349" t="s">
        <v>87</v>
      </c>
      <c r="M145" s="351"/>
      <c r="N145" s="349" t="s">
        <v>87</v>
      </c>
      <c r="O145" s="351"/>
      <c r="P145" s="349" t="s">
        <v>87</v>
      </c>
      <c r="Q145" s="351"/>
      <c r="R145" s="97" t="s">
        <v>134</v>
      </c>
      <c r="S145" s="97" t="s">
        <v>88</v>
      </c>
      <c r="U145" s="107"/>
      <c r="V145" s="107"/>
    </row>
    <row r="146" spans="2:22" ht="16.2" thickBot="1" x14ac:dyDescent="0.35">
      <c r="B146" s="385" t="s">
        <v>140</v>
      </c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  <c r="R146" s="386"/>
      <c r="S146" s="387"/>
    </row>
    <row r="147" spans="2:22" ht="18" thickBot="1" x14ac:dyDescent="0.35">
      <c r="B147" s="449"/>
      <c r="C147" s="450"/>
      <c r="D147" s="451"/>
      <c r="E147" s="455"/>
      <c r="F147" s="456"/>
      <c r="G147" s="456"/>
      <c r="H147" s="161" t="s">
        <v>91</v>
      </c>
      <c r="I147" s="372"/>
      <c r="J147" s="374"/>
      <c r="K147" s="161"/>
      <c r="L147" s="372"/>
      <c r="M147" s="374"/>
      <c r="N147" s="372"/>
      <c r="O147" s="374"/>
      <c r="P147" s="372"/>
      <c r="Q147" s="374"/>
      <c r="R147" s="161">
        <f>I147+K147</f>
        <v>0</v>
      </c>
      <c r="S147" s="162">
        <f>I147+K147</f>
        <v>0</v>
      </c>
      <c r="U147" s="163"/>
      <c r="V147" s="163"/>
    </row>
    <row r="148" spans="2:22" ht="18" thickBot="1" x14ac:dyDescent="0.35">
      <c r="B148" s="452"/>
      <c r="C148" s="453"/>
      <c r="D148" s="454"/>
      <c r="E148" s="457"/>
      <c r="F148" s="458"/>
      <c r="G148" s="458"/>
      <c r="H148" s="164" t="s">
        <v>92</v>
      </c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6"/>
      <c r="U148" s="167"/>
      <c r="V148" s="167"/>
    </row>
    <row r="149" spans="2:22" ht="28.2" thickBot="1" x14ac:dyDescent="0.35">
      <c r="B149" s="108"/>
      <c r="C149" s="350" t="s">
        <v>34</v>
      </c>
      <c r="D149" s="351"/>
      <c r="E149" s="349" t="s">
        <v>116</v>
      </c>
      <c r="F149" s="351"/>
      <c r="G149" s="109"/>
      <c r="H149" s="109"/>
      <c r="I149" s="349" t="s">
        <v>87</v>
      </c>
      <c r="J149" s="351"/>
      <c r="K149" s="97" t="s">
        <v>87</v>
      </c>
      <c r="L149" s="349" t="s">
        <v>87</v>
      </c>
      <c r="M149" s="351"/>
      <c r="N149" s="349" t="s">
        <v>87</v>
      </c>
      <c r="O149" s="351"/>
      <c r="P149" s="349" t="s">
        <v>87</v>
      </c>
      <c r="Q149" s="351"/>
      <c r="R149" s="109" t="s">
        <v>136</v>
      </c>
      <c r="S149" s="109" t="s">
        <v>88</v>
      </c>
      <c r="U149" s="110"/>
      <c r="V149" s="110"/>
    </row>
    <row r="150" spans="2:22" ht="18" thickBot="1" x14ac:dyDescent="0.35">
      <c r="B150" s="168"/>
      <c r="C150" s="169"/>
      <c r="D150" s="170"/>
      <c r="E150" s="171"/>
      <c r="F150" s="170"/>
      <c r="G150" s="172"/>
      <c r="H150" s="172"/>
      <c r="I150" s="171"/>
      <c r="J150" s="170"/>
      <c r="K150" s="172"/>
      <c r="L150" s="171"/>
      <c r="M150" s="170"/>
      <c r="N150" s="171"/>
      <c r="O150" s="170"/>
      <c r="P150" s="171"/>
      <c r="Q150" s="170"/>
      <c r="R150" s="172"/>
      <c r="S150" s="172"/>
      <c r="U150" s="173"/>
      <c r="V150" s="173"/>
    </row>
    <row r="151" spans="2:22" ht="17.399999999999999" x14ac:dyDescent="0.3">
      <c r="B151" s="390"/>
      <c r="C151" s="391"/>
      <c r="D151" s="392"/>
      <c r="E151" s="358"/>
      <c r="F151" s="359"/>
      <c r="G151" s="347"/>
      <c r="H151" s="98" t="s">
        <v>91</v>
      </c>
      <c r="I151" s="362"/>
      <c r="J151" s="363"/>
      <c r="K151" s="99"/>
      <c r="L151" s="362"/>
      <c r="M151" s="363"/>
      <c r="N151" s="362"/>
      <c r="O151" s="363"/>
      <c r="P151" s="362"/>
      <c r="Q151" s="363"/>
      <c r="R151" s="99">
        <f>I151+K151+L151+N151+P151</f>
        <v>0</v>
      </c>
      <c r="S151" s="99">
        <f>I151+K151+L151+N151+P151</f>
        <v>0</v>
      </c>
      <c r="U151" s="105"/>
      <c r="V151" s="105"/>
    </row>
    <row r="152" spans="2:22" ht="18" thickBot="1" x14ac:dyDescent="0.35">
      <c r="B152" s="393"/>
      <c r="C152" s="394"/>
      <c r="D152" s="395"/>
      <c r="E152" s="360"/>
      <c r="F152" s="361"/>
      <c r="G152" s="348"/>
      <c r="H152" s="100" t="s">
        <v>92</v>
      </c>
      <c r="I152" s="383"/>
      <c r="J152" s="384"/>
      <c r="K152" s="101"/>
      <c r="L152" s="383"/>
      <c r="M152" s="384"/>
      <c r="N152" s="383"/>
      <c r="O152" s="384"/>
      <c r="P152" s="383"/>
      <c r="Q152" s="384"/>
      <c r="R152" s="101"/>
      <c r="S152" s="101"/>
      <c r="U152" s="106"/>
      <c r="V152" s="106"/>
    </row>
    <row r="153" spans="2:22" ht="17.399999999999999" x14ac:dyDescent="0.3">
      <c r="B153" s="358"/>
      <c r="C153" s="388"/>
      <c r="D153" s="359"/>
      <c r="E153" s="358"/>
      <c r="F153" s="359"/>
      <c r="G153" s="347"/>
      <c r="H153" s="98" t="s">
        <v>91</v>
      </c>
      <c r="I153" s="362"/>
      <c r="J153" s="363"/>
      <c r="K153" s="98"/>
      <c r="L153" s="362"/>
      <c r="M153" s="363"/>
      <c r="N153" s="362"/>
      <c r="O153" s="363"/>
      <c r="P153" s="362"/>
      <c r="Q153" s="363"/>
      <c r="R153" s="99">
        <f>I153+K153</f>
        <v>0</v>
      </c>
      <c r="S153" s="99">
        <f>I153+K153</f>
        <v>0</v>
      </c>
      <c r="U153" s="105"/>
      <c r="V153" s="105"/>
    </row>
    <row r="154" spans="2:22" ht="18" thickBot="1" x14ac:dyDescent="0.35">
      <c r="B154" s="360"/>
      <c r="C154" s="389"/>
      <c r="D154" s="361"/>
      <c r="E154" s="360"/>
      <c r="F154" s="361"/>
      <c r="G154" s="348"/>
      <c r="H154" s="100" t="s">
        <v>92</v>
      </c>
      <c r="I154" s="383"/>
      <c r="J154" s="384"/>
      <c r="K154" s="101"/>
      <c r="L154" s="383"/>
      <c r="M154" s="384"/>
      <c r="N154" s="383"/>
      <c r="O154" s="384"/>
      <c r="P154" s="383"/>
      <c r="Q154" s="384"/>
      <c r="R154" s="101"/>
      <c r="S154" s="101"/>
      <c r="U154" s="106"/>
      <c r="V154" s="106"/>
    </row>
    <row r="155" spans="2:22" ht="17.399999999999999" x14ac:dyDescent="0.3">
      <c r="B155" s="352"/>
      <c r="C155" s="353"/>
      <c r="D155" s="354"/>
      <c r="E155" s="358"/>
      <c r="F155" s="359"/>
      <c r="G155" s="347"/>
      <c r="H155" s="98" t="s">
        <v>91</v>
      </c>
      <c r="I155" s="362"/>
      <c r="J155" s="363"/>
      <c r="K155" s="99"/>
      <c r="L155" s="362"/>
      <c r="M155" s="363"/>
      <c r="N155" s="362"/>
      <c r="O155" s="363"/>
      <c r="P155" s="362"/>
      <c r="Q155" s="363"/>
      <c r="R155" s="99">
        <f>L155</f>
        <v>0</v>
      </c>
      <c r="S155" s="99">
        <f>L155</f>
        <v>0</v>
      </c>
      <c r="U155" s="105"/>
      <c r="V155" s="105"/>
    </row>
    <row r="156" spans="2:22" ht="18" thickBot="1" x14ac:dyDescent="0.35">
      <c r="B156" s="355"/>
      <c r="C156" s="356"/>
      <c r="D156" s="357"/>
      <c r="E156" s="360"/>
      <c r="F156" s="361"/>
      <c r="G156" s="348"/>
      <c r="H156" s="100" t="s">
        <v>92</v>
      </c>
      <c r="I156" s="383"/>
      <c r="J156" s="384"/>
      <c r="K156" s="101"/>
      <c r="L156" s="383"/>
      <c r="M156" s="384"/>
      <c r="N156" s="383"/>
      <c r="O156" s="384"/>
      <c r="P156" s="383"/>
      <c r="Q156" s="384"/>
      <c r="R156" s="101"/>
      <c r="S156" s="101"/>
      <c r="U156" s="106"/>
      <c r="V156" s="106"/>
    </row>
    <row r="157" spans="2:22" ht="18" thickBot="1" x14ac:dyDescent="0.35">
      <c r="B157" s="174"/>
      <c r="C157" s="175"/>
      <c r="D157" s="175"/>
      <c r="E157" s="176"/>
      <c r="F157" s="176"/>
      <c r="G157" s="176"/>
      <c r="H157" s="177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01">
        <f>S155+S153+S151+S147</f>
        <v>0</v>
      </c>
      <c r="U157" s="106"/>
      <c r="V157" s="106"/>
    </row>
    <row r="158" spans="2:22" ht="16.2" thickBot="1" x14ac:dyDescent="0.35">
      <c r="B158" s="385" t="s">
        <v>137</v>
      </c>
      <c r="C158" s="386"/>
      <c r="D158" s="386"/>
      <c r="E158" s="386"/>
      <c r="F158" s="386"/>
      <c r="G158" s="386"/>
      <c r="H158" s="386"/>
      <c r="I158" s="386"/>
      <c r="J158" s="386"/>
      <c r="K158" s="386"/>
      <c r="L158" s="386"/>
      <c r="M158" s="386"/>
      <c r="N158" s="386"/>
      <c r="O158" s="386"/>
      <c r="P158" s="386"/>
      <c r="Q158" s="386"/>
      <c r="R158" s="386"/>
      <c r="S158" s="387"/>
    </row>
    <row r="159" spans="2:22" ht="28.2" thickBot="1" x14ac:dyDescent="0.35">
      <c r="B159" s="108"/>
      <c r="C159" s="350" t="s">
        <v>34</v>
      </c>
      <c r="D159" s="351"/>
      <c r="E159" s="349" t="s">
        <v>116</v>
      </c>
      <c r="F159" s="351"/>
      <c r="G159" s="109"/>
      <c r="H159" s="109"/>
      <c r="I159" s="349" t="s">
        <v>87</v>
      </c>
      <c r="J159" s="351"/>
      <c r="K159" s="97" t="s">
        <v>87</v>
      </c>
      <c r="L159" s="349" t="s">
        <v>87</v>
      </c>
      <c r="M159" s="351"/>
      <c r="N159" s="349" t="s">
        <v>87</v>
      </c>
      <c r="O159" s="351"/>
      <c r="P159" s="349" t="s">
        <v>87</v>
      </c>
      <c r="Q159" s="351"/>
      <c r="R159" s="109" t="s">
        <v>134</v>
      </c>
      <c r="S159" s="109" t="s">
        <v>88</v>
      </c>
      <c r="U159" s="110"/>
      <c r="V159" s="110"/>
    </row>
    <row r="160" spans="2:22" ht="17.399999999999999" x14ac:dyDescent="0.3">
      <c r="B160" s="396"/>
      <c r="C160" s="397"/>
      <c r="D160" s="398"/>
      <c r="E160" s="358"/>
      <c r="F160" s="359"/>
      <c r="G160" s="347"/>
      <c r="H160" s="98" t="s">
        <v>91</v>
      </c>
      <c r="I160" s="362"/>
      <c r="J160" s="363"/>
      <c r="K160" s="99"/>
      <c r="L160" s="362"/>
      <c r="M160" s="363"/>
      <c r="N160" s="402"/>
      <c r="O160" s="403"/>
      <c r="P160" s="402"/>
      <c r="Q160" s="403"/>
      <c r="R160" s="99">
        <f>I160+K160+L160+N160+P160</f>
        <v>0</v>
      </c>
      <c r="S160" s="99">
        <f>I160+K160+L160+N160+P160</f>
        <v>0</v>
      </c>
      <c r="U160" s="105"/>
      <c r="V160" s="105"/>
    </row>
    <row r="161" spans="2:22" ht="18" thickBot="1" x14ac:dyDescent="0.35">
      <c r="B161" s="399"/>
      <c r="C161" s="400"/>
      <c r="D161" s="401"/>
      <c r="E161" s="360"/>
      <c r="F161" s="361"/>
      <c r="G161" s="348"/>
      <c r="H161" s="100" t="s">
        <v>92</v>
      </c>
      <c r="I161" s="383"/>
      <c r="J161" s="384"/>
      <c r="K161" s="101"/>
      <c r="L161" s="383"/>
      <c r="M161" s="384"/>
      <c r="N161" s="383"/>
      <c r="O161" s="384"/>
      <c r="P161" s="383"/>
      <c r="Q161" s="384"/>
      <c r="R161" s="179">
        <f t="shared" ref="R161:R181" si="0">I161+K161+L161+N161+P161</f>
        <v>0</v>
      </c>
      <c r="S161" s="179">
        <f t="shared" ref="S161:S183" si="1">I161+K161+L161+N161+P161</f>
        <v>0</v>
      </c>
      <c r="U161" s="180"/>
      <c r="V161" s="180"/>
    </row>
    <row r="162" spans="2:22" ht="17.399999999999999" x14ac:dyDescent="0.3">
      <c r="B162" s="396"/>
      <c r="C162" s="397"/>
      <c r="D162" s="398"/>
      <c r="E162" s="358"/>
      <c r="F162" s="359"/>
      <c r="G162" s="347"/>
      <c r="H162" s="98" t="s">
        <v>91</v>
      </c>
      <c r="I162" s="362"/>
      <c r="J162" s="363"/>
      <c r="K162" s="99"/>
      <c r="L162" s="362"/>
      <c r="M162" s="363"/>
      <c r="N162" s="402"/>
      <c r="O162" s="403"/>
      <c r="P162" s="362"/>
      <c r="Q162" s="363"/>
      <c r="R162" s="99">
        <f t="shared" si="0"/>
        <v>0</v>
      </c>
      <c r="S162" s="99">
        <f t="shared" si="1"/>
        <v>0</v>
      </c>
      <c r="U162" s="105"/>
      <c r="V162" s="105"/>
    </row>
    <row r="163" spans="2:22" ht="57.9" customHeight="1" thickBot="1" x14ac:dyDescent="0.35">
      <c r="B163" s="399"/>
      <c r="C163" s="400"/>
      <c r="D163" s="401"/>
      <c r="E163" s="360"/>
      <c r="F163" s="361"/>
      <c r="G163" s="348"/>
      <c r="H163" s="100" t="s">
        <v>92</v>
      </c>
      <c r="I163" s="383"/>
      <c r="J163" s="384"/>
      <c r="K163" s="101"/>
      <c r="L163" s="383"/>
      <c r="M163" s="384"/>
      <c r="N163" s="383"/>
      <c r="O163" s="384"/>
      <c r="P163" s="383"/>
      <c r="Q163" s="384"/>
      <c r="R163" s="179">
        <f t="shared" si="0"/>
        <v>0</v>
      </c>
      <c r="S163" s="179">
        <f t="shared" si="1"/>
        <v>0</v>
      </c>
      <c r="U163" s="180"/>
      <c r="V163" s="180"/>
    </row>
    <row r="164" spans="2:22" ht="17.399999999999999" x14ac:dyDescent="0.3">
      <c r="B164" s="404"/>
      <c r="C164" s="405"/>
      <c r="D164" s="406"/>
      <c r="E164" s="358"/>
      <c r="F164" s="359"/>
      <c r="G164" s="347"/>
      <c r="H164" s="98" t="s">
        <v>91</v>
      </c>
      <c r="I164" s="362"/>
      <c r="J164" s="363"/>
      <c r="K164" s="99"/>
      <c r="L164" s="362"/>
      <c r="M164" s="363"/>
      <c r="N164" s="402"/>
      <c r="O164" s="403"/>
      <c r="P164" s="362"/>
      <c r="Q164" s="363"/>
      <c r="R164" s="99">
        <f t="shared" si="0"/>
        <v>0</v>
      </c>
      <c r="S164" s="99">
        <f t="shared" si="1"/>
        <v>0</v>
      </c>
      <c r="U164" s="105"/>
      <c r="V164" s="105"/>
    </row>
    <row r="165" spans="2:22" ht="62.1" customHeight="1" thickBot="1" x14ac:dyDescent="0.35">
      <c r="B165" s="407"/>
      <c r="C165" s="408"/>
      <c r="D165" s="409"/>
      <c r="E165" s="360"/>
      <c r="F165" s="361"/>
      <c r="G165" s="410"/>
      <c r="H165" s="100" t="s">
        <v>92</v>
      </c>
      <c r="I165" s="383"/>
      <c r="J165" s="384"/>
      <c r="K165" s="101"/>
      <c r="L165" s="383"/>
      <c r="M165" s="384"/>
      <c r="N165" s="383"/>
      <c r="O165" s="384"/>
      <c r="P165" s="383"/>
      <c r="Q165" s="384"/>
      <c r="R165" s="179">
        <f t="shared" si="0"/>
        <v>0</v>
      </c>
      <c r="S165" s="179">
        <f t="shared" si="1"/>
        <v>0</v>
      </c>
      <c r="U165" s="180"/>
      <c r="V165" s="180"/>
    </row>
    <row r="166" spans="2:22" ht="17.399999999999999" x14ac:dyDescent="0.3">
      <c r="B166" s="377"/>
      <c r="C166" s="378"/>
      <c r="D166" s="379"/>
      <c r="E166" s="358"/>
      <c r="F166" s="359"/>
      <c r="G166" s="347"/>
      <c r="H166" s="98" t="s">
        <v>91</v>
      </c>
      <c r="I166" s="362"/>
      <c r="J166" s="363"/>
      <c r="K166" s="99"/>
      <c r="L166" s="362"/>
      <c r="M166" s="363"/>
      <c r="N166" s="362"/>
      <c r="O166" s="363"/>
      <c r="P166" s="362"/>
      <c r="Q166" s="363"/>
      <c r="R166" s="99">
        <f t="shared" si="0"/>
        <v>0</v>
      </c>
      <c r="S166" s="99">
        <f t="shared" si="1"/>
        <v>0</v>
      </c>
      <c r="U166" s="105"/>
      <c r="V166" s="105"/>
    </row>
    <row r="167" spans="2:22" ht="18" thickBot="1" x14ac:dyDescent="0.35">
      <c r="B167" s="380"/>
      <c r="C167" s="381"/>
      <c r="D167" s="382"/>
      <c r="E167" s="360"/>
      <c r="F167" s="361"/>
      <c r="G167" s="348"/>
      <c r="H167" s="100"/>
      <c r="I167" s="383"/>
      <c r="J167" s="384"/>
      <c r="K167" s="101"/>
      <c r="L167" s="383"/>
      <c r="M167" s="384"/>
      <c r="N167" s="383"/>
      <c r="O167" s="384"/>
      <c r="P167" s="383"/>
      <c r="Q167" s="384"/>
      <c r="R167" s="179">
        <f t="shared" si="0"/>
        <v>0</v>
      </c>
      <c r="S167" s="179">
        <f t="shared" si="1"/>
        <v>0</v>
      </c>
      <c r="U167" s="180"/>
      <c r="V167" s="180"/>
    </row>
    <row r="168" spans="2:22" ht="17.399999999999999" x14ac:dyDescent="0.3">
      <c r="B168" s="377"/>
      <c r="C168" s="378"/>
      <c r="D168" s="379"/>
      <c r="E168" s="358"/>
      <c r="F168" s="359"/>
      <c r="G168" s="347"/>
      <c r="H168" s="98" t="s">
        <v>91</v>
      </c>
      <c r="I168" s="362"/>
      <c r="J168" s="363"/>
      <c r="K168" s="99"/>
      <c r="L168" s="362"/>
      <c r="M168" s="363"/>
      <c r="N168" s="362"/>
      <c r="O168" s="363"/>
      <c r="P168" s="362"/>
      <c r="Q168" s="363"/>
      <c r="R168" s="99">
        <f t="shared" si="0"/>
        <v>0</v>
      </c>
      <c r="S168" s="99">
        <f t="shared" si="1"/>
        <v>0</v>
      </c>
      <c r="U168" s="105"/>
      <c r="V168" s="105"/>
    </row>
    <row r="169" spans="2:22" ht="51" customHeight="1" thickBot="1" x14ac:dyDescent="0.35">
      <c r="B169" s="461"/>
      <c r="C169" s="462"/>
      <c r="D169" s="463"/>
      <c r="E169" s="464"/>
      <c r="F169" s="465"/>
      <c r="G169" s="410"/>
      <c r="H169" s="129" t="s">
        <v>92</v>
      </c>
      <c r="I169" s="459"/>
      <c r="J169" s="460"/>
      <c r="K169" s="118"/>
      <c r="L169" s="459"/>
      <c r="M169" s="460"/>
      <c r="N169" s="459"/>
      <c r="O169" s="460"/>
      <c r="P169" s="459"/>
      <c r="Q169" s="460"/>
      <c r="R169" s="179">
        <f t="shared" si="0"/>
        <v>0</v>
      </c>
      <c r="S169" s="179">
        <f t="shared" si="1"/>
        <v>0</v>
      </c>
      <c r="U169" s="180"/>
      <c r="V169" s="180"/>
    </row>
    <row r="170" spans="2:22" ht="17.399999999999999" x14ac:dyDescent="0.3">
      <c r="B170" s="396"/>
      <c r="C170" s="397"/>
      <c r="D170" s="398"/>
      <c r="E170" s="358"/>
      <c r="F170" s="359"/>
      <c r="G170" s="123"/>
      <c r="H170" s="112" t="s">
        <v>91</v>
      </c>
      <c r="I170" s="444"/>
      <c r="J170" s="445"/>
      <c r="K170" s="181"/>
      <c r="L170" s="182"/>
      <c r="M170" s="181"/>
      <c r="N170" s="182"/>
      <c r="O170" s="181"/>
      <c r="P170" s="182"/>
      <c r="Q170" s="181"/>
      <c r="R170" s="181">
        <f>M170</f>
        <v>0</v>
      </c>
      <c r="S170" s="181">
        <f>M170</f>
        <v>0</v>
      </c>
      <c r="U170" s="183"/>
      <c r="V170" s="183"/>
    </row>
    <row r="171" spans="2:22" ht="18" thickBot="1" x14ac:dyDescent="0.35">
      <c r="B171" s="399"/>
      <c r="C171" s="400"/>
      <c r="D171" s="401"/>
      <c r="E171" s="360"/>
      <c r="F171" s="361"/>
      <c r="G171" s="151"/>
      <c r="H171" s="100" t="s">
        <v>92</v>
      </c>
      <c r="I171" s="149"/>
      <c r="J171" s="101"/>
      <c r="K171" s="101"/>
      <c r="L171" s="149"/>
      <c r="M171" s="101"/>
      <c r="N171" s="149"/>
      <c r="O171" s="101"/>
      <c r="P171" s="149"/>
      <c r="Q171" s="101"/>
      <c r="R171" s="184"/>
      <c r="S171" s="184"/>
      <c r="U171" s="185"/>
      <c r="V171" s="185"/>
    </row>
    <row r="172" spans="2:22" ht="17.399999999999999" x14ac:dyDescent="0.3">
      <c r="B172" s="472"/>
      <c r="C172" s="473"/>
      <c r="D172" s="474"/>
      <c r="E172" s="464"/>
      <c r="F172" s="465"/>
      <c r="G172" s="128"/>
      <c r="H172" s="129" t="s">
        <v>91</v>
      </c>
      <c r="I172" s="130"/>
      <c r="J172" s="118"/>
      <c r="K172" s="118"/>
      <c r="L172" s="130"/>
      <c r="M172" s="118"/>
      <c r="N172" s="130"/>
      <c r="O172" s="118"/>
      <c r="P172" s="130"/>
      <c r="Q172" s="118"/>
      <c r="R172" s="179">
        <f>K172+M172+O172+Q172</f>
        <v>0</v>
      </c>
      <c r="S172" s="179">
        <f>K172+M172+O172+Q172</f>
        <v>0</v>
      </c>
      <c r="U172" s="180"/>
      <c r="V172" s="180"/>
    </row>
    <row r="173" spans="2:22" ht="30" customHeight="1" thickBot="1" x14ac:dyDescent="0.35">
      <c r="B173" s="475"/>
      <c r="C173" s="476"/>
      <c r="D173" s="477"/>
      <c r="E173" s="360"/>
      <c r="F173" s="361"/>
      <c r="G173" s="128"/>
      <c r="H173" s="129" t="s">
        <v>92</v>
      </c>
      <c r="I173" s="130"/>
      <c r="J173" s="118"/>
      <c r="K173" s="118"/>
      <c r="L173" s="130"/>
      <c r="M173" s="118"/>
      <c r="N173" s="130"/>
      <c r="O173" s="118"/>
      <c r="P173" s="130"/>
      <c r="Q173" s="118"/>
      <c r="R173" s="179"/>
      <c r="S173" s="179"/>
      <c r="U173" s="180"/>
      <c r="V173" s="180"/>
    </row>
    <row r="174" spans="2:22" ht="17.399999999999999" x14ac:dyDescent="0.3">
      <c r="B174" s="427"/>
      <c r="C174" s="428"/>
      <c r="D174" s="429"/>
      <c r="E174" s="358"/>
      <c r="F174" s="359"/>
      <c r="G174" s="358"/>
      <c r="H174" s="186" t="s">
        <v>91</v>
      </c>
      <c r="I174" s="466"/>
      <c r="J174" s="467"/>
      <c r="K174" s="187"/>
      <c r="L174" s="466"/>
      <c r="M174" s="467"/>
      <c r="N174" s="466"/>
      <c r="O174" s="467"/>
      <c r="P174" s="468"/>
      <c r="Q174" s="469"/>
      <c r="R174" s="187">
        <f t="shared" si="0"/>
        <v>0</v>
      </c>
      <c r="S174" s="188">
        <f t="shared" si="1"/>
        <v>0</v>
      </c>
      <c r="U174" s="189"/>
      <c r="V174" s="189"/>
    </row>
    <row r="175" spans="2:22" ht="60" customHeight="1" thickBot="1" x14ac:dyDescent="0.35">
      <c r="B175" s="430"/>
      <c r="C175" s="431"/>
      <c r="D175" s="432"/>
      <c r="E175" s="360"/>
      <c r="F175" s="361"/>
      <c r="G175" s="360"/>
      <c r="H175" s="190" t="s">
        <v>92</v>
      </c>
      <c r="I175" s="470"/>
      <c r="J175" s="471"/>
      <c r="K175" s="141"/>
      <c r="L175" s="470"/>
      <c r="M175" s="471"/>
      <c r="N175" s="470"/>
      <c r="O175" s="471"/>
      <c r="P175" s="470"/>
      <c r="Q175" s="471"/>
      <c r="R175" s="191">
        <f t="shared" si="0"/>
        <v>0</v>
      </c>
      <c r="S175" s="192">
        <f t="shared" si="1"/>
        <v>0</v>
      </c>
      <c r="U175" s="193"/>
      <c r="V175" s="193"/>
    </row>
    <row r="176" spans="2:22" ht="17.399999999999999" x14ac:dyDescent="0.3">
      <c r="B176" s="438"/>
      <c r="C176" s="439"/>
      <c r="D176" s="440"/>
      <c r="E176" s="358"/>
      <c r="F176" s="359"/>
      <c r="G176" s="150"/>
      <c r="H176" s="194"/>
      <c r="I176" s="478"/>
      <c r="J176" s="479"/>
      <c r="K176" s="195"/>
      <c r="L176" s="478"/>
      <c r="M176" s="479"/>
      <c r="N176" s="478"/>
      <c r="O176" s="479"/>
      <c r="P176" s="478"/>
      <c r="Q176" s="479"/>
      <c r="R176" s="99">
        <f t="shared" si="0"/>
        <v>0</v>
      </c>
      <c r="S176" s="99">
        <f t="shared" si="1"/>
        <v>0</v>
      </c>
      <c r="U176" s="105"/>
      <c r="V176" s="105"/>
    </row>
    <row r="177" spans="2:22" ht="36.9" customHeight="1" thickBot="1" x14ac:dyDescent="0.35">
      <c r="B177" s="441"/>
      <c r="C177" s="442"/>
      <c r="D177" s="443"/>
      <c r="E177" s="360"/>
      <c r="F177" s="361"/>
      <c r="G177" s="151"/>
      <c r="H177" s="152"/>
      <c r="I177" s="446"/>
      <c r="J177" s="447"/>
      <c r="K177" s="153"/>
      <c r="L177" s="446"/>
      <c r="M177" s="447"/>
      <c r="N177" s="446"/>
      <c r="O177" s="447"/>
      <c r="P177" s="446"/>
      <c r="Q177" s="447"/>
      <c r="R177" s="179">
        <f t="shared" si="0"/>
        <v>0</v>
      </c>
      <c r="S177" s="179">
        <f t="shared" si="1"/>
        <v>0</v>
      </c>
      <c r="U177" s="180"/>
      <c r="V177" s="180"/>
    </row>
    <row r="178" spans="2:22" ht="17.399999999999999" x14ac:dyDescent="0.3">
      <c r="B178" s="377"/>
      <c r="C178" s="378"/>
      <c r="D178" s="379"/>
      <c r="E178" s="358"/>
      <c r="F178" s="359"/>
      <c r="G178" s="347"/>
      <c r="H178" s="98" t="s">
        <v>91</v>
      </c>
      <c r="I178" s="434"/>
      <c r="J178" s="435"/>
      <c r="K178" s="99"/>
      <c r="L178" s="434"/>
      <c r="M178" s="435"/>
      <c r="N178" s="434"/>
      <c r="O178" s="435"/>
      <c r="P178" s="434"/>
      <c r="Q178" s="435"/>
      <c r="R178" s="99">
        <f t="shared" si="0"/>
        <v>0</v>
      </c>
      <c r="S178" s="99">
        <f t="shared" si="1"/>
        <v>0</v>
      </c>
      <c r="U178" s="105"/>
      <c r="V178" s="105"/>
    </row>
    <row r="179" spans="2:22" ht="60" customHeight="1" thickBot="1" x14ac:dyDescent="0.35">
      <c r="B179" s="380"/>
      <c r="C179" s="381"/>
      <c r="D179" s="382"/>
      <c r="E179" s="360"/>
      <c r="F179" s="361"/>
      <c r="G179" s="348"/>
      <c r="H179" s="100" t="s">
        <v>92</v>
      </c>
      <c r="I179" s="383"/>
      <c r="J179" s="384"/>
      <c r="K179" s="101"/>
      <c r="L179" s="383"/>
      <c r="M179" s="384"/>
      <c r="N179" s="383"/>
      <c r="O179" s="384"/>
      <c r="P179" s="383"/>
      <c r="Q179" s="384"/>
      <c r="R179" s="179">
        <f t="shared" si="0"/>
        <v>0</v>
      </c>
      <c r="S179" s="179">
        <f t="shared" si="1"/>
        <v>0</v>
      </c>
      <c r="U179" s="180"/>
      <c r="V179" s="180"/>
    </row>
    <row r="180" spans="2:22" ht="17.399999999999999" x14ac:dyDescent="0.3">
      <c r="B180" s="377"/>
      <c r="C180" s="378"/>
      <c r="D180" s="379"/>
      <c r="E180" s="358"/>
      <c r="F180" s="359"/>
      <c r="G180" s="347"/>
      <c r="H180" s="98" t="s">
        <v>91</v>
      </c>
      <c r="I180" s="480"/>
      <c r="J180" s="363"/>
      <c r="K180" s="196"/>
      <c r="L180" s="480"/>
      <c r="M180" s="363"/>
      <c r="N180" s="480"/>
      <c r="O180" s="363"/>
      <c r="P180" s="480"/>
      <c r="Q180" s="363"/>
      <c r="R180" s="99">
        <f t="shared" si="0"/>
        <v>0</v>
      </c>
      <c r="S180" s="99">
        <f t="shared" si="1"/>
        <v>0</v>
      </c>
      <c r="U180" s="105"/>
      <c r="V180" s="105"/>
    </row>
    <row r="181" spans="2:22" ht="18" thickBot="1" x14ac:dyDescent="0.35">
      <c r="B181" s="461"/>
      <c r="C181" s="462"/>
      <c r="D181" s="463"/>
      <c r="E181" s="464"/>
      <c r="F181" s="465"/>
      <c r="G181" s="410"/>
      <c r="H181" s="129" t="s">
        <v>92</v>
      </c>
      <c r="I181" s="459"/>
      <c r="J181" s="460"/>
      <c r="K181" s="118"/>
      <c r="L181" s="459"/>
      <c r="M181" s="460"/>
      <c r="N181" s="459"/>
      <c r="O181" s="460"/>
      <c r="P181" s="459"/>
      <c r="Q181" s="460"/>
      <c r="R181" s="179">
        <f t="shared" si="0"/>
        <v>0</v>
      </c>
      <c r="S181" s="179">
        <f t="shared" si="1"/>
        <v>0</v>
      </c>
      <c r="U181" s="180"/>
      <c r="V181" s="180"/>
    </row>
    <row r="182" spans="2:22" ht="17.399999999999999" x14ac:dyDescent="0.3">
      <c r="B182" s="485"/>
      <c r="C182" s="485"/>
      <c r="D182" s="485"/>
      <c r="E182" s="487"/>
      <c r="F182" s="487"/>
      <c r="G182" s="197"/>
      <c r="H182" s="197" t="s">
        <v>91</v>
      </c>
      <c r="I182" s="488"/>
      <c r="J182" s="489"/>
      <c r="K182" s="197"/>
      <c r="L182" s="488"/>
      <c r="M182" s="489"/>
      <c r="N182" s="488"/>
      <c r="O182" s="489"/>
      <c r="P182" s="197"/>
      <c r="Q182" s="197"/>
      <c r="R182" s="197"/>
      <c r="S182" s="198">
        <f>I182+K182+L182+N182</f>
        <v>0</v>
      </c>
      <c r="U182" s="199"/>
      <c r="V182" s="199"/>
    </row>
    <row r="183" spans="2:22" ht="18" thickBot="1" x14ac:dyDescent="0.35">
      <c r="B183" s="486"/>
      <c r="C183" s="486"/>
      <c r="D183" s="486"/>
      <c r="E183" s="490"/>
      <c r="F183" s="491"/>
      <c r="G183" s="200"/>
      <c r="H183" s="201" t="s">
        <v>92</v>
      </c>
      <c r="I183" s="492"/>
      <c r="J183" s="492"/>
      <c r="K183" s="201"/>
      <c r="L183" s="202"/>
      <c r="M183" s="203"/>
      <c r="N183" s="493"/>
      <c r="O183" s="494"/>
      <c r="P183" s="201"/>
      <c r="Q183" s="201"/>
      <c r="R183" s="201"/>
      <c r="S183" s="153">
        <f t="shared" si="1"/>
        <v>0</v>
      </c>
      <c r="U183" s="154"/>
      <c r="V183" s="154"/>
    </row>
    <row r="184" spans="2:22" ht="35.1" customHeight="1" x14ac:dyDescent="0.3">
      <c r="B184" s="481"/>
      <c r="C184" s="481"/>
      <c r="D184" s="481"/>
      <c r="E184" s="483"/>
      <c r="F184" s="483"/>
      <c r="G184" s="204"/>
      <c r="H184" s="205" t="s">
        <v>91</v>
      </c>
      <c r="I184" s="206"/>
      <c r="J184" s="206"/>
      <c r="K184" s="205"/>
      <c r="L184" s="206"/>
      <c r="M184" s="206"/>
      <c r="N184" s="206"/>
      <c r="O184" s="206"/>
      <c r="P184" s="205"/>
      <c r="Q184" s="205"/>
      <c r="R184" s="205"/>
      <c r="S184" s="207"/>
      <c r="U184" s="208"/>
      <c r="V184" s="208"/>
    </row>
    <row r="185" spans="2:22" ht="17.399999999999999" x14ac:dyDescent="0.3">
      <c r="B185" s="482"/>
      <c r="C185" s="482"/>
      <c r="D185" s="482"/>
      <c r="E185" s="484"/>
      <c r="F185" s="484"/>
      <c r="G185" s="204"/>
      <c r="H185" s="205" t="s">
        <v>92</v>
      </c>
      <c r="I185" s="206"/>
      <c r="J185" s="206"/>
      <c r="K185" s="205"/>
      <c r="L185" s="206"/>
      <c r="M185" s="206"/>
      <c r="N185" s="206"/>
      <c r="O185" s="206"/>
      <c r="P185" s="205"/>
      <c r="Q185" s="205"/>
      <c r="R185" s="205"/>
      <c r="S185" s="207"/>
      <c r="U185" s="208"/>
      <c r="V185" s="208"/>
    </row>
    <row r="186" spans="2:22" x14ac:dyDescent="0.3"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</row>
    <row r="187" spans="2:22" x14ac:dyDescent="0.3"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</row>
    <row r="188" spans="2:22" x14ac:dyDescent="0.3"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</row>
    <row r="189" spans="2:22" x14ac:dyDescent="0.3"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</row>
    <row r="190" spans="2:22" x14ac:dyDescent="0.3"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</row>
    <row r="191" spans="2:22" x14ac:dyDescent="0.3"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</row>
    <row r="192" spans="2:22" x14ac:dyDescent="0.3"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</row>
    <row r="193" spans="2:19" x14ac:dyDescent="0.3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</row>
    <row r="194" spans="2:19" x14ac:dyDescent="0.3"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</row>
    <row r="195" spans="2:19" x14ac:dyDescent="0.3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</row>
    <row r="196" spans="2:19" x14ac:dyDescent="0.3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</row>
    <row r="197" spans="2:19" x14ac:dyDescent="0.3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</row>
    <row r="198" spans="2:19" x14ac:dyDescent="0.3"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</row>
    <row r="199" spans="2:19" x14ac:dyDescent="0.3"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</row>
    <row r="200" spans="2:19" x14ac:dyDescent="0.3"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</row>
    <row r="201" spans="2:19" x14ac:dyDescent="0.3"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</row>
    <row r="202" spans="2:19" x14ac:dyDescent="0.3"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</row>
    <row r="203" spans="2:19" x14ac:dyDescent="0.3"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</row>
    <row r="204" spans="2:19" x14ac:dyDescent="0.3"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</row>
  </sheetData>
  <mergeCells count="563">
    <mergeCell ref="B184:D185"/>
    <mergeCell ref="E184:F185"/>
    <mergeCell ref="B182:D183"/>
    <mergeCell ref="E182:F182"/>
    <mergeCell ref="I182:J182"/>
    <mergeCell ref="L182:M182"/>
    <mergeCell ref="N182:O182"/>
    <mergeCell ref="E183:F183"/>
    <mergeCell ref="I183:J183"/>
    <mergeCell ref="N183:O183"/>
    <mergeCell ref="N180:O180"/>
    <mergeCell ref="P180:Q180"/>
    <mergeCell ref="I181:J181"/>
    <mergeCell ref="L181:M181"/>
    <mergeCell ref="N181:O181"/>
    <mergeCell ref="P181:Q181"/>
    <mergeCell ref="P178:Q178"/>
    <mergeCell ref="I179:J179"/>
    <mergeCell ref="L179:M179"/>
    <mergeCell ref="N179:O179"/>
    <mergeCell ref="P179:Q179"/>
    <mergeCell ref="N178:O178"/>
    <mergeCell ref="B180:D181"/>
    <mergeCell ref="E180:F181"/>
    <mergeCell ref="G180:G181"/>
    <mergeCell ref="I180:J180"/>
    <mergeCell ref="L180:M180"/>
    <mergeCell ref="B178:D179"/>
    <mergeCell ref="E178:F179"/>
    <mergeCell ref="G178:G179"/>
    <mergeCell ref="I178:J178"/>
    <mergeCell ref="L178:M178"/>
    <mergeCell ref="B176:D177"/>
    <mergeCell ref="E176:F177"/>
    <mergeCell ref="I176:J176"/>
    <mergeCell ref="L176:M176"/>
    <mergeCell ref="N176:O176"/>
    <mergeCell ref="P176:Q176"/>
    <mergeCell ref="I177:J177"/>
    <mergeCell ref="L177:M177"/>
    <mergeCell ref="N177:O177"/>
    <mergeCell ref="P177:Q177"/>
    <mergeCell ref="L174:M174"/>
    <mergeCell ref="N174:O174"/>
    <mergeCell ref="P174:Q174"/>
    <mergeCell ref="I175:J175"/>
    <mergeCell ref="L175:M175"/>
    <mergeCell ref="N175:O175"/>
    <mergeCell ref="P175:Q175"/>
    <mergeCell ref="B172:D173"/>
    <mergeCell ref="E172:F173"/>
    <mergeCell ref="B174:D175"/>
    <mergeCell ref="E174:F175"/>
    <mergeCell ref="G174:G175"/>
    <mergeCell ref="I174:J174"/>
    <mergeCell ref="P168:Q168"/>
    <mergeCell ref="I169:J169"/>
    <mergeCell ref="L169:M169"/>
    <mergeCell ref="N169:O169"/>
    <mergeCell ref="P169:Q169"/>
    <mergeCell ref="B170:D171"/>
    <mergeCell ref="E170:F171"/>
    <mergeCell ref="I170:J170"/>
    <mergeCell ref="B168:D169"/>
    <mergeCell ref="E168:F169"/>
    <mergeCell ref="G168:G169"/>
    <mergeCell ref="I168:J168"/>
    <mergeCell ref="L168:M168"/>
    <mergeCell ref="N168:O168"/>
    <mergeCell ref="N166:O166"/>
    <mergeCell ref="P166:Q166"/>
    <mergeCell ref="I167:J167"/>
    <mergeCell ref="L167:M167"/>
    <mergeCell ref="N167:O167"/>
    <mergeCell ref="P167:Q167"/>
    <mergeCell ref="P164:Q164"/>
    <mergeCell ref="I165:J165"/>
    <mergeCell ref="L165:M165"/>
    <mergeCell ref="N165:O165"/>
    <mergeCell ref="P165:Q165"/>
    <mergeCell ref="N164:O164"/>
    <mergeCell ref="B166:D167"/>
    <mergeCell ref="E166:F167"/>
    <mergeCell ref="G166:G167"/>
    <mergeCell ref="I166:J166"/>
    <mergeCell ref="L166:M166"/>
    <mergeCell ref="B164:D165"/>
    <mergeCell ref="E164:F165"/>
    <mergeCell ref="G164:G165"/>
    <mergeCell ref="I164:J164"/>
    <mergeCell ref="L164:M164"/>
    <mergeCell ref="N162:O162"/>
    <mergeCell ref="P162:Q162"/>
    <mergeCell ref="I163:J163"/>
    <mergeCell ref="L163:M163"/>
    <mergeCell ref="N163:O163"/>
    <mergeCell ref="P163:Q163"/>
    <mergeCell ref="P160:Q160"/>
    <mergeCell ref="I161:J161"/>
    <mergeCell ref="L161:M161"/>
    <mergeCell ref="N161:O161"/>
    <mergeCell ref="P161:Q161"/>
    <mergeCell ref="N160:O160"/>
    <mergeCell ref="B162:D163"/>
    <mergeCell ref="E162:F163"/>
    <mergeCell ref="G162:G163"/>
    <mergeCell ref="I162:J162"/>
    <mergeCell ref="L162:M162"/>
    <mergeCell ref="B160:D161"/>
    <mergeCell ref="E160:F161"/>
    <mergeCell ref="G160:G161"/>
    <mergeCell ref="I160:J160"/>
    <mergeCell ref="L160:M160"/>
    <mergeCell ref="C159:D159"/>
    <mergeCell ref="E159:F159"/>
    <mergeCell ref="I159:J159"/>
    <mergeCell ref="L159:M159"/>
    <mergeCell ref="N159:O159"/>
    <mergeCell ref="P159:Q159"/>
    <mergeCell ref="P155:Q155"/>
    <mergeCell ref="I156:J156"/>
    <mergeCell ref="L156:M156"/>
    <mergeCell ref="N156:O156"/>
    <mergeCell ref="P156:Q156"/>
    <mergeCell ref="B158:S158"/>
    <mergeCell ref="B155:D156"/>
    <mergeCell ref="E155:F156"/>
    <mergeCell ref="G155:G156"/>
    <mergeCell ref="I155:J155"/>
    <mergeCell ref="L155:M155"/>
    <mergeCell ref="N155:O155"/>
    <mergeCell ref="N153:O153"/>
    <mergeCell ref="P153:Q153"/>
    <mergeCell ref="I154:J154"/>
    <mergeCell ref="L154:M154"/>
    <mergeCell ref="N154:O154"/>
    <mergeCell ref="P154:Q154"/>
    <mergeCell ref="P151:Q151"/>
    <mergeCell ref="I152:J152"/>
    <mergeCell ref="L152:M152"/>
    <mergeCell ref="N152:O152"/>
    <mergeCell ref="P152:Q152"/>
    <mergeCell ref="N151:O151"/>
    <mergeCell ref="B153:D154"/>
    <mergeCell ref="E153:F154"/>
    <mergeCell ref="G153:G154"/>
    <mergeCell ref="I153:J153"/>
    <mergeCell ref="L153:M153"/>
    <mergeCell ref="B151:D152"/>
    <mergeCell ref="E151:F152"/>
    <mergeCell ref="G151:G152"/>
    <mergeCell ref="I151:J151"/>
    <mergeCell ref="L151:M151"/>
    <mergeCell ref="C149:D149"/>
    <mergeCell ref="E149:F149"/>
    <mergeCell ref="I149:J149"/>
    <mergeCell ref="L149:M149"/>
    <mergeCell ref="N149:O149"/>
    <mergeCell ref="P149:Q149"/>
    <mergeCell ref="B146:S146"/>
    <mergeCell ref="B147:D148"/>
    <mergeCell ref="E147:F148"/>
    <mergeCell ref="G147:G148"/>
    <mergeCell ref="I147:J147"/>
    <mergeCell ref="L147:M147"/>
    <mergeCell ref="N147:O147"/>
    <mergeCell ref="P147:Q147"/>
    <mergeCell ref="B142:S142"/>
    <mergeCell ref="B144:S144"/>
    <mergeCell ref="B145:D145"/>
    <mergeCell ref="E145:F145"/>
    <mergeCell ref="I145:J145"/>
    <mergeCell ref="L145:M145"/>
    <mergeCell ref="N145:O145"/>
    <mergeCell ref="P145:Q145"/>
    <mergeCell ref="P139:Q139"/>
    <mergeCell ref="I140:J140"/>
    <mergeCell ref="L140:M140"/>
    <mergeCell ref="N140:O140"/>
    <mergeCell ref="P140:Q140"/>
    <mergeCell ref="B141:S141"/>
    <mergeCell ref="B139:D140"/>
    <mergeCell ref="E139:F140"/>
    <mergeCell ref="G139:G140"/>
    <mergeCell ref="I139:J139"/>
    <mergeCell ref="L139:M139"/>
    <mergeCell ref="N139:O139"/>
    <mergeCell ref="N137:O137"/>
    <mergeCell ref="P137:Q137"/>
    <mergeCell ref="I138:J138"/>
    <mergeCell ref="L138:M138"/>
    <mergeCell ref="N138:O138"/>
    <mergeCell ref="P138:Q138"/>
    <mergeCell ref="P135:Q135"/>
    <mergeCell ref="I136:J136"/>
    <mergeCell ref="L136:M136"/>
    <mergeCell ref="N136:O136"/>
    <mergeCell ref="P136:Q136"/>
    <mergeCell ref="N135:O135"/>
    <mergeCell ref="B137:D138"/>
    <mergeCell ref="E137:F138"/>
    <mergeCell ref="G137:G138"/>
    <mergeCell ref="I137:J137"/>
    <mergeCell ref="L137:M137"/>
    <mergeCell ref="B135:D136"/>
    <mergeCell ref="E135:F136"/>
    <mergeCell ref="G135:G136"/>
    <mergeCell ref="I135:J135"/>
    <mergeCell ref="L135:M135"/>
    <mergeCell ref="B133:D134"/>
    <mergeCell ref="E133:F134"/>
    <mergeCell ref="I133:J133"/>
    <mergeCell ref="L133:M133"/>
    <mergeCell ref="N133:O133"/>
    <mergeCell ref="P133:Q133"/>
    <mergeCell ref="I134:J134"/>
    <mergeCell ref="L134:M134"/>
    <mergeCell ref="N134:O134"/>
    <mergeCell ref="P134:Q134"/>
    <mergeCell ref="B131:D132"/>
    <mergeCell ref="E131:F132"/>
    <mergeCell ref="P123:Q123"/>
    <mergeCell ref="I124:J124"/>
    <mergeCell ref="L124:M124"/>
    <mergeCell ref="N124:O124"/>
    <mergeCell ref="P124:Q124"/>
    <mergeCell ref="B125:D126"/>
    <mergeCell ref="E125:F126"/>
    <mergeCell ref="G131:G132"/>
    <mergeCell ref="I131:J131"/>
    <mergeCell ref="L131:M131"/>
    <mergeCell ref="N131:O131"/>
    <mergeCell ref="P131:Q131"/>
    <mergeCell ref="I132:J132"/>
    <mergeCell ref="L132:M132"/>
    <mergeCell ref="N132:O132"/>
    <mergeCell ref="P132:Q132"/>
    <mergeCell ref="B123:D124"/>
    <mergeCell ref="E123:F124"/>
    <mergeCell ref="G123:G124"/>
    <mergeCell ref="I123:J123"/>
    <mergeCell ref="L123:M123"/>
    <mergeCell ref="N123:O123"/>
    <mergeCell ref="B127:D128"/>
    <mergeCell ref="E127:F128"/>
    <mergeCell ref="B129:D130"/>
    <mergeCell ref="E129:F130"/>
    <mergeCell ref="B121:D122"/>
    <mergeCell ref="E121:F122"/>
    <mergeCell ref="G121:G122"/>
    <mergeCell ref="I121:J121"/>
    <mergeCell ref="L121:M121"/>
    <mergeCell ref="N121:O121"/>
    <mergeCell ref="P121:Q121"/>
    <mergeCell ref="I122:J122"/>
    <mergeCell ref="L122:M122"/>
    <mergeCell ref="N122:O122"/>
    <mergeCell ref="P122:Q122"/>
    <mergeCell ref="B119:D120"/>
    <mergeCell ref="E119:F120"/>
    <mergeCell ref="I119:J119"/>
    <mergeCell ref="L119:M119"/>
    <mergeCell ref="N119:O119"/>
    <mergeCell ref="P119:Q119"/>
    <mergeCell ref="L120:M120"/>
    <mergeCell ref="N120:O120"/>
    <mergeCell ref="P120:Q120"/>
    <mergeCell ref="B117:D118"/>
    <mergeCell ref="E117:F118"/>
    <mergeCell ref="G117:G118"/>
    <mergeCell ref="I117:J117"/>
    <mergeCell ref="L117:M117"/>
    <mergeCell ref="N117:O117"/>
    <mergeCell ref="P117:Q117"/>
    <mergeCell ref="I118:J118"/>
    <mergeCell ref="L118:M118"/>
    <mergeCell ref="N118:O118"/>
    <mergeCell ref="P118:Q118"/>
    <mergeCell ref="B115:D116"/>
    <mergeCell ref="E115:F116"/>
    <mergeCell ref="G115:G116"/>
    <mergeCell ref="I115:J115"/>
    <mergeCell ref="L115:M115"/>
    <mergeCell ref="N115:O115"/>
    <mergeCell ref="P115:Q115"/>
    <mergeCell ref="I116:J116"/>
    <mergeCell ref="L116:M116"/>
    <mergeCell ref="N116:O116"/>
    <mergeCell ref="P116:Q116"/>
    <mergeCell ref="B113:D114"/>
    <mergeCell ref="E113:F114"/>
    <mergeCell ref="G113:G114"/>
    <mergeCell ref="I113:J113"/>
    <mergeCell ref="L113:M113"/>
    <mergeCell ref="N113:O113"/>
    <mergeCell ref="P113:Q113"/>
    <mergeCell ref="I114:J114"/>
    <mergeCell ref="L114:M114"/>
    <mergeCell ref="N114:O114"/>
    <mergeCell ref="P114:Q114"/>
    <mergeCell ref="P110:Q110"/>
    <mergeCell ref="I111:J111"/>
    <mergeCell ref="L111:M111"/>
    <mergeCell ref="N111:O111"/>
    <mergeCell ref="P111:Q111"/>
    <mergeCell ref="C112:D112"/>
    <mergeCell ref="E112:F112"/>
    <mergeCell ref="I112:J112"/>
    <mergeCell ref="L112:M112"/>
    <mergeCell ref="N112:O112"/>
    <mergeCell ref="B110:D111"/>
    <mergeCell ref="E110:F111"/>
    <mergeCell ref="G110:G111"/>
    <mergeCell ref="I110:J110"/>
    <mergeCell ref="L110:M110"/>
    <mergeCell ref="N110:O110"/>
    <mergeCell ref="P112:Q112"/>
    <mergeCell ref="P107:Q107"/>
    <mergeCell ref="I108:J108"/>
    <mergeCell ref="L108:M108"/>
    <mergeCell ref="N108:O108"/>
    <mergeCell ref="P108:Q108"/>
    <mergeCell ref="B109:S109"/>
    <mergeCell ref="B107:D108"/>
    <mergeCell ref="E107:F108"/>
    <mergeCell ref="G107:G108"/>
    <mergeCell ref="I107:J107"/>
    <mergeCell ref="L107:M107"/>
    <mergeCell ref="N107:O107"/>
    <mergeCell ref="N105:O105"/>
    <mergeCell ref="P105:Q105"/>
    <mergeCell ref="I106:J106"/>
    <mergeCell ref="L106:M106"/>
    <mergeCell ref="N106:O106"/>
    <mergeCell ref="P106:Q106"/>
    <mergeCell ref="P103:Q103"/>
    <mergeCell ref="I104:J104"/>
    <mergeCell ref="L104:M104"/>
    <mergeCell ref="N104:O104"/>
    <mergeCell ref="P104:Q104"/>
    <mergeCell ref="N103:O103"/>
    <mergeCell ref="B105:D106"/>
    <mergeCell ref="E105:F106"/>
    <mergeCell ref="G105:G106"/>
    <mergeCell ref="I105:J105"/>
    <mergeCell ref="L105:M105"/>
    <mergeCell ref="B103:D104"/>
    <mergeCell ref="E103:F104"/>
    <mergeCell ref="G103:G104"/>
    <mergeCell ref="I103:J103"/>
    <mergeCell ref="L103:M103"/>
    <mergeCell ref="N101:O101"/>
    <mergeCell ref="P101:Q101"/>
    <mergeCell ref="C102:D102"/>
    <mergeCell ref="E102:F102"/>
    <mergeCell ref="I102:J102"/>
    <mergeCell ref="L102:M102"/>
    <mergeCell ref="N102:O102"/>
    <mergeCell ref="P102:Q102"/>
    <mergeCell ref="B99:S99"/>
    <mergeCell ref="B100:D101"/>
    <mergeCell ref="E100:F101"/>
    <mergeCell ref="G100:G101"/>
    <mergeCell ref="I100:J100"/>
    <mergeCell ref="L100:M100"/>
    <mergeCell ref="N100:O100"/>
    <mergeCell ref="P100:Q100"/>
    <mergeCell ref="I101:J101"/>
    <mergeCell ref="L101:M101"/>
    <mergeCell ref="B95:S95"/>
    <mergeCell ref="B96:S96"/>
    <mergeCell ref="B97:S97"/>
    <mergeCell ref="B98:D98"/>
    <mergeCell ref="E98:F98"/>
    <mergeCell ref="I98:J98"/>
    <mergeCell ref="L98:M98"/>
    <mergeCell ref="N98:O98"/>
    <mergeCell ref="P98:Q98"/>
    <mergeCell ref="B92:S92"/>
    <mergeCell ref="B93:E93"/>
    <mergeCell ref="F93:I93"/>
    <mergeCell ref="J93:N93"/>
    <mergeCell ref="O93:S93"/>
    <mergeCell ref="B94:E94"/>
    <mergeCell ref="F94:I94"/>
    <mergeCell ref="J94:N94"/>
    <mergeCell ref="O94:S94"/>
    <mergeCell ref="B89:E89"/>
    <mergeCell ref="F89:I89"/>
    <mergeCell ref="J89:N89"/>
    <mergeCell ref="O89:S89"/>
    <mergeCell ref="B90:S90"/>
    <mergeCell ref="B91:C91"/>
    <mergeCell ref="D91:S91"/>
    <mergeCell ref="B86:S86"/>
    <mergeCell ref="B87:E87"/>
    <mergeCell ref="F87:I87"/>
    <mergeCell ref="J87:N87"/>
    <mergeCell ref="O87:S87"/>
    <mergeCell ref="B88:E88"/>
    <mergeCell ref="F88:I88"/>
    <mergeCell ref="J88:N88"/>
    <mergeCell ref="O88:S88"/>
    <mergeCell ref="B83:E83"/>
    <mergeCell ref="F83:I83"/>
    <mergeCell ref="J83:N83"/>
    <mergeCell ref="O83:S83"/>
    <mergeCell ref="B84:S84"/>
    <mergeCell ref="B85:C85"/>
    <mergeCell ref="D85:S85"/>
    <mergeCell ref="B80:S80"/>
    <mergeCell ref="B81:E81"/>
    <mergeCell ref="F81:I81"/>
    <mergeCell ref="J81:N81"/>
    <mergeCell ref="O81:S81"/>
    <mergeCell ref="B82:E82"/>
    <mergeCell ref="F82:I82"/>
    <mergeCell ref="J82:N82"/>
    <mergeCell ref="O82:S82"/>
    <mergeCell ref="B77:E77"/>
    <mergeCell ref="F77:I77"/>
    <mergeCell ref="J77:N77"/>
    <mergeCell ref="O77:S77"/>
    <mergeCell ref="B78:S78"/>
    <mergeCell ref="B79:C79"/>
    <mergeCell ref="D79:S79"/>
    <mergeCell ref="B73:S73"/>
    <mergeCell ref="B74:C74"/>
    <mergeCell ref="D74:S74"/>
    <mergeCell ref="B75:S75"/>
    <mergeCell ref="B76:E76"/>
    <mergeCell ref="F76:I76"/>
    <mergeCell ref="J76:N76"/>
    <mergeCell ref="O76:S76"/>
    <mergeCell ref="B69:J70"/>
    <mergeCell ref="K69:L70"/>
    <mergeCell ref="M69:N70"/>
    <mergeCell ref="O69:O70"/>
    <mergeCell ref="B71:S71"/>
    <mergeCell ref="B72:S72"/>
    <mergeCell ref="B65:S65"/>
    <mergeCell ref="B66:C66"/>
    <mergeCell ref="D66:S66"/>
    <mergeCell ref="B67:S67"/>
    <mergeCell ref="B68:J68"/>
    <mergeCell ref="K68:L68"/>
    <mergeCell ref="M68:N68"/>
    <mergeCell ref="B61:J62"/>
    <mergeCell ref="K61:L62"/>
    <mergeCell ref="M61:N62"/>
    <mergeCell ref="O61:O62"/>
    <mergeCell ref="B63:J64"/>
    <mergeCell ref="K63:L64"/>
    <mergeCell ref="M63:N64"/>
    <mergeCell ref="O63:O64"/>
    <mergeCell ref="B57:S57"/>
    <mergeCell ref="B58:C58"/>
    <mergeCell ref="D58:S58"/>
    <mergeCell ref="B59:S59"/>
    <mergeCell ref="B60:J60"/>
    <mergeCell ref="K60:L60"/>
    <mergeCell ref="M60:N60"/>
    <mergeCell ref="B53:J54"/>
    <mergeCell ref="K53:L54"/>
    <mergeCell ref="M53:N54"/>
    <mergeCell ref="O53:O54"/>
    <mergeCell ref="B55:J56"/>
    <mergeCell ref="K55:L56"/>
    <mergeCell ref="M55:N56"/>
    <mergeCell ref="O55:O56"/>
    <mergeCell ref="O47:O48"/>
    <mergeCell ref="B49:S49"/>
    <mergeCell ref="B50:C50"/>
    <mergeCell ref="D50:S50"/>
    <mergeCell ref="B51:S51"/>
    <mergeCell ref="B52:J52"/>
    <mergeCell ref="K52:L52"/>
    <mergeCell ref="M52:N52"/>
    <mergeCell ref="B46:J46"/>
    <mergeCell ref="K46:L46"/>
    <mergeCell ref="M46:N46"/>
    <mergeCell ref="B47:J48"/>
    <mergeCell ref="K47:L48"/>
    <mergeCell ref="M47:N48"/>
    <mergeCell ref="B41:S41"/>
    <mergeCell ref="B42:S42"/>
    <mergeCell ref="B43:S43"/>
    <mergeCell ref="B44:C44"/>
    <mergeCell ref="D44:S44"/>
    <mergeCell ref="B45:S45"/>
    <mergeCell ref="B38:S38"/>
    <mergeCell ref="B39:E39"/>
    <mergeCell ref="F39:I39"/>
    <mergeCell ref="J39:N39"/>
    <mergeCell ref="O39:S39"/>
    <mergeCell ref="B40:E40"/>
    <mergeCell ref="F40:I40"/>
    <mergeCell ref="J40:N40"/>
    <mergeCell ref="O40:S40"/>
    <mergeCell ref="B35:E35"/>
    <mergeCell ref="F35:I35"/>
    <mergeCell ref="J35:N35"/>
    <mergeCell ref="O35:S35"/>
    <mergeCell ref="B36:S36"/>
    <mergeCell ref="B37:C37"/>
    <mergeCell ref="D37:S37"/>
    <mergeCell ref="B31:S31"/>
    <mergeCell ref="B32:C32"/>
    <mergeCell ref="D32:S32"/>
    <mergeCell ref="B33:S33"/>
    <mergeCell ref="B34:E34"/>
    <mergeCell ref="F34:I34"/>
    <mergeCell ref="J34:N34"/>
    <mergeCell ref="O34:S34"/>
    <mergeCell ref="B29:E29"/>
    <mergeCell ref="F29:I29"/>
    <mergeCell ref="J29:N29"/>
    <mergeCell ref="O29:S29"/>
    <mergeCell ref="B30:E30"/>
    <mergeCell ref="F30:I30"/>
    <mergeCell ref="J30:N30"/>
    <mergeCell ref="O30:S30"/>
    <mergeCell ref="B24:S24"/>
    <mergeCell ref="B25:S25"/>
    <mergeCell ref="B26:S26"/>
    <mergeCell ref="B27:C27"/>
    <mergeCell ref="D27:S27"/>
    <mergeCell ref="B28:S28"/>
    <mergeCell ref="B20:S20"/>
    <mergeCell ref="B21:J21"/>
    <mergeCell ref="K21:L21"/>
    <mergeCell ref="M21:N21"/>
    <mergeCell ref="B22:J23"/>
    <mergeCell ref="K22:L23"/>
    <mergeCell ref="M22:N23"/>
    <mergeCell ref="O22:O23"/>
    <mergeCell ref="B16:J17"/>
    <mergeCell ref="K16:L17"/>
    <mergeCell ref="M16:N17"/>
    <mergeCell ref="O16:O17"/>
    <mergeCell ref="B18:S18"/>
    <mergeCell ref="B19:C19"/>
    <mergeCell ref="D19:S19"/>
    <mergeCell ref="B14:S14"/>
    <mergeCell ref="B15:J15"/>
    <mergeCell ref="K15:L15"/>
    <mergeCell ref="M15:N15"/>
    <mergeCell ref="B9:J9"/>
    <mergeCell ref="K9:L9"/>
    <mergeCell ref="M9:N9"/>
    <mergeCell ref="B10:J11"/>
    <mergeCell ref="K10:L11"/>
    <mergeCell ref="M10:N11"/>
    <mergeCell ref="B4:S4"/>
    <mergeCell ref="B5:S5"/>
    <mergeCell ref="B6:S6"/>
    <mergeCell ref="B7:C7"/>
    <mergeCell ref="D7:S7"/>
    <mergeCell ref="B8:S8"/>
    <mergeCell ref="O10:O11"/>
    <mergeCell ref="B12:S12"/>
    <mergeCell ref="B13:C13"/>
    <mergeCell ref="D13:S1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1"/>
  <sheetViews>
    <sheetView showGridLines="0" zoomScaleNormal="100" workbookViewId="0">
      <selection activeCell="A53" sqref="A53"/>
    </sheetView>
  </sheetViews>
  <sheetFormatPr defaultColWidth="8.6640625" defaultRowHeight="14.4" x14ac:dyDescent="0.3"/>
  <cols>
    <col min="1" max="1" width="3.6640625" customWidth="1"/>
    <col min="2" max="2" width="10.44140625" customWidth="1"/>
    <col min="3" max="3" width="27.5546875" customWidth="1"/>
    <col min="4" max="4" width="29.109375" customWidth="1"/>
    <col min="5" max="5" width="18.88671875" customWidth="1"/>
    <col min="6" max="6" width="15.5546875" customWidth="1"/>
    <col min="7" max="7" width="13" hidden="1" customWidth="1"/>
    <col min="8" max="8" width="14" customWidth="1"/>
    <col min="9" max="9" width="12.33203125" hidden="1" customWidth="1"/>
    <col min="10" max="10" width="14.6640625" customWidth="1"/>
    <col min="11" max="11" width="11.44140625" hidden="1" customWidth="1"/>
    <col min="12" max="12" width="13.44140625" customWidth="1"/>
    <col min="13" max="13" width="12.109375" hidden="1" customWidth="1"/>
    <col min="14" max="14" width="13.109375" customWidth="1"/>
    <col min="15" max="16" width="18.33203125" customWidth="1"/>
    <col min="17" max="17" width="20.33203125" hidden="1" customWidth="1"/>
  </cols>
  <sheetData>
    <row r="1" spans="1:17" ht="24" customHeight="1" x14ac:dyDescent="0.3">
      <c r="C1" s="300" t="s">
        <v>10</v>
      </c>
      <c r="D1" s="499" t="s">
        <v>186</v>
      </c>
      <c r="E1" s="499"/>
      <c r="F1" s="499"/>
      <c r="G1" s="81"/>
      <c r="H1" s="500" t="s">
        <v>11</v>
      </c>
      <c r="I1" s="500"/>
      <c r="J1" s="500"/>
      <c r="K1" s="80"/>
      <c r="L1" s="502" t="s">
        <v>184</v>
      </c>
      <c r="M1" s="502"/>
      <c r="N1" s="502"/>
      <c r="O1" s="502"/>
      <c r="P1" s="502"/>
      <c r="Q1" s="10"/>
    </row>
    <row r="2" spans="1:17" ht="22.5" customHeight="1" x14ac:dyDescent="0.3">
      <c r="C2" s="300" t="s">
        <v>21</v>
      </c>
      <c r="D2" s="499" t="s">
        <v>187</v>
      </c>
      <c r="E2" s="499"/>
      <c r="F2" s="499"/>
      <c r="G2" s="81"/>
      <c r="H2" s="500" t="s">
        <v>20</v>
      </c>
      <c r="I2" s="500"/>
      <c r="J2" s="500"/>
      <c r="K2" s="80"/>
      <c r="L2" s="502" t="s">
        <v>185</v>
      </c>
      <c r="M2" s="502"/>
      <c r="N2" s="502"/>
      <c r="O2" s="502"/>
      <c r="P2" s="502"/>
      <c r="Q2" s="10"/>
    </row>
    <row r="3" spans="1:17" ht="24.75" customHeight="1" x14ac:dyDescent="0.3">
      <c r="C3" s="66" t="s">
        <v>12</v>
      </c>
      <c r="D3" s="501">
        <v>43110</v>
      </c>
      <c r="E3" s="499"/>
      <c r="F3" s="499"/>
      <c r="G3" s="81"/>
      <c r="H3" s="8"/>
      <c r="I3" s="8"/>
      <c r="J3" s="8"/>
      <c r="K3" s="8"/>
      <c r="L3" s="8"/>
      <c r="M3" s="8"/>
      <c r="N3" s="8"/>
      <c r="O3" s="8"/>
      <c r="P3" s="8"/>
      <c r="Q3" s="8"/>
    </row>
    <row r="6" spans="1:17" s="3" customFormat="1" ht="45.75" customHeight="1" thickBot="1" x14ac:dyDescent="0.35">
      <c r="A6" s="2"/>
      <c r="B6" s="495" t="s">
        <v>52</v>
      </c>
      <c r="C6" s="498"/>
      <c r="D6" s="54" t="s">
        <v>71</v>
      </c>
      <c r="E6" s="54" t="s">
        <v>72</v>
      </c>
      <c r="F6" s="495" t="s">
        <v>53</v>
      </c>
      <c r="G6" s="497"/>
      <c r="H6" s="497"/>
      <c r="I6" s="497"/>
      <c r="J6" s="497"/>
      <c r="K6" s="497"/>
      <c r="L6" s="497"/>
      <c r="M6" s="497"/>
      <c r="N6" s="496"/>
      <c r="O6" s="495" t="s">
        <v>73</v>
      </c>
      <c r="P6" s="496"/>
      <c r="Q6" s="2" t="s">
        <v>74</v>
      </c>
    </row>
    <row r="7" spans="1:17" s="13" customFormat="1" ht="25.5" customHeight="1" x14ac:dyDescent="0.3">
      <c r="A7" s="11"/>
      <c r="B7" s="11"/>
      <c r="C7" s="11" t="s">
        <v>66</v>
      </c>
      <c r="D7" s="11"/>
      <c r="E7" s="11"/>
      <c r="F7" s="82" t="s">
        <v>27</v>
      </c>
      <c r="G7" s="83" t="s">
        <v>27</v>
      </c>
      <c r="H7" s="84" t="s">
        <v>28</v>
      </c>
      <c r="I7" s="85" t="s">
        <v>28</v>
      </c>
      <c r="J7" s="86" t="s">
        <v>29</v>
      </c>
      <c r="K7" s="87" t="s">
        <v>29</v>
      </c>
      <c r="L7" s="88" t="s">
        <v>30</v>
      </c>
      <c r="M7" s="89" t="s">
        <v>30</v>
      </c>
      <c r="N7" s="11" t="s">
        <v>54</v>
      </c>
      <c r="O7" s="11" t="s">
        <v>49</v>
      </c>
      <c r="P7" s="12" t="s">
        <v>50</v>
      </c>
      <c r="Q7" s="11"/>
    </row>
    <row r="8" spans="1:17" s="6" customFormat="1" ht="13.8" x14ac:dyDescent="0.3">
      <c r="A8" s="24" t="s">
        <v>47</v>
      </c>
      <c r="B8" s="2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6" customFormat="1" ht="13.8" x14ac:dyDescent="0.3">
      <c r="A9" s="22"/>
      <c r="B9" s="301" t="s">
        <v>48</v>
      </c>
      <c r="C9" s="4"/>
      <c r="D9" s="260">
        <f>D15</f>
        <v>37806488.479999997</v>
      </c>
      <c r="E9" s="299">
        <v>700000</v>
      </c>
      <c r="F9" s="25">
        <f>F15</f>
        <v>0</v>
      </c>
      <c r="G9" s="255">
        <f>+F9/E9</f>
        <v>0</v>
      </c>
      <c r="H9" s="25">
        <f>H15</f>
        <v>104000</v>
      </c>
      <c r="I9" s="255">
        <f>+H9/E9</f>
        <v>0.14857142857142858</v>
      </c>
      <c r="J9" s="25">
        <f>J15</f>
        <v>96000</v>
      </c>
      <c r="K9" s="264">
        <f>+J9/E9</f>
        <v>0.13714285714285715</v>
      </c>
      <c r="L9" s="25">
        <f>L15</f>
        <v>0</v>
      </c>
      <c r="M9" s="264">
        <f>+L9/E9</f>
        <v>0</v>
      </c>
      <c r="N9" s="25">
        <f>+F9+H9+J9+L9</f>
        <v>200000</v>
      </c>
      <c r="O9" s="271">
        <f>+(F9+H9)/E9</f>
        <v>0.14857142857142858</v>
      </c>
      <c r="P9" s="289">
        <f>+(J9+L9)/E9</f>
        <v>0.13714285714285715</v>
      </c>
      <c r="Q9" s="32"/>
    </row>
    <row r="10" spans="1:17" s="6" customFormat="1" ht="13.8" x14ac:dyDescent="0.3">
      <c r="A10" s="22"/>
      <c r="B10" s="301" t="s">
        <v>31</v>
      </c>
      <c r="C10" s="4"/>
      <c r="D10" s="260">
        <f>+D17</f>
        <v>0</v>
      </c>
      <c r="E10" s="299">
        <v>100000</v>
      </c>
      <c r="F10" s="25">
        <f>F17</f>
        <v>10000</v>
      </c>
      <c r="G10" s="255">
        <f>+F10/E10</f>
        <v>0.1</v>
      </c>
      <c r="H10" s="25">
        <f>H17</f>
        <v>32000</v>
      </c>
      <c r="I10" s="255">
        <f t="shared" ref="I10:I11" si="0">+H10/E10</f>
        <v>0.32</v>
      </c>
      <c r="J10" s="25">
        <f>J17</f>
        <v>0</v>
      </c>
      <c r="K10" s="264">
        <f t="shared" ref="K10:K11" si="1">+J10/E10</f>
        <v>0</v>
      </c>
      <c r="L10" s="25">
        <f>L17</f>
        <v>0</v>
      </c>
      <c r="M10" s="264">
        <f t="shared" ref="M10:M11" si="2">+L10/E10</f>
        <v>0</v>
      </c>
      <c r="N10" s="25">
        <f>+F10+H10+J10+L10</f>
        <v>42000</v>
      </c>
      <c r="O10" s="271">
        <f t="shared" ref="O10:O11" si="3">+(F10+H10)/E10</f>
        <v>0.42</v>
      </c>
      <c r="P10" s="289">
        <f t="shared" ref="P10:P11" si="4">+(J10+L10)/E10</f>
        <v>0</v>
      </c>
      <c r="Q10" s="32"/>
    </row>
    <row r="11" spans="1:17" s="6" customFormat="1" ht="13.8" x14ac:dyDescent="0.3">
      <c r="A11" s="22"/>
      <c r="B11" s="301" t="s">
        <v>36</v>
      </c>
      <c r="C11" s="4"/>
      <c r="D11" s="260">
        <v>1500000</v>
      </c>
      <c r="E11" s="299">
        <v>100000</v>
      </c>
      <c r="F11" s="25">
        <f>F21</f>
        <v>0</v>
      </c>
      <c r="G11" s="255">
        <f>+F11/E11</f>
        <v>0</v>
      </c>
      <c r="H11" s="25">
        <f>H21</f>
        <v>0</v>
      </c>
      <c r="I11" s="255">
        <f t="shared" si="0"/>
        <v>0</v>
      </c>
      <c r="J11" s="25">
        <f>J21</f>
        <v>0</v>
      </c>
      <c r="K11" s="264">
        <f t="shared" si="1"/>
        <v>0</v>
      </c>
      <c r="L11" s="25">
        <f>L21</f>
        <v>0</v>
      </c>
      <c r="M11" s="264">
        <f t="shared" si="2"/>
        <v>0</v>
      </c>
      <c r="N11" s="25">
        <f t="shared" ref="N11:N12" si="5">+F11+H11+J11+L11</f>
        <v>0</v>
      </c>
      <c r="O11" s="271">
        <f t="shared" si="3"/>
        <v>0</v>
      </c>
      <c r="P11" s="289">
        <f t="shared" si="4"/>
        <v>0</v>
      </c>
      <c r="Q11" s="32"/>
    </row>
    <row r="12" spans="1:17" s="6" customFormat="1" ht="13.8" hidden="1" x14ac:dyDescent="0.3">
      <c r="A12" s="22"/>
      <c r="B12" s="22" t="s">
        <v>37</v>
      </c>
      <c r="C12" s="4"/>
      <c r="D12" s="260">
        <f>D37+D40</f>
        <v>0</v>
      </c>
      <c r="E12" s="260">
        <f>E37+E40</f>
        <v>0</v>
      </c>
      <c r="F12" s="25">
        <f t="shared" ref="F12:L12" si="6">F37+F40</f>
        <v>0</v>
      </c>
      <c r="G12" s="90" t="s">
        <v>78</v>
      </c>
      <c r="H12" s="25">
        <f t="shared" si="6"/>
        <v>0</v>
      </c>
      <c r="I12" s="90" t="s">
        <v>78</v>
      </c>
      <c r="J12" s="25">
        <f t="shared" si="6"/>
        <v>0</v>
      </c>
      <c r="K12" s="90" t="s">
        <v>78</v>
      </c>
      <c r="L12" s="25">
        <f t="shared" si="6"/>
        <v>0</v>
      </c>
      <c r="M12" s="90" t="s">
        <v>78</v>
      </c>
      <c r="N12" s="25">
        <f t="shared" si="5"/>
        <v>0</v>
      </c>
      <c r="O12" s="5"/>
      <c r="P12" s="5"/>
      <c r="Q12" s="32"/>
    </row>
    <row r="13" spans="1:17" s="6" customFormat="1" ht="13.8" x14ac:dyDescent="0.3">
      <c r="A13" s="51" t="s">
        <v>64</v>
      </c>
      <c r="B13" s="47"/>
      <c r="C13" s="48"/>
      <c r="D13" s="26"/>
      <c r="E13" s="26"/>
      <c r="F13" s="26"/>
      <c r="G13" s="91"/>
      <c r="H13" s="26"/>
      <c r="I13" s="91"/>
      <c r="J13" s="26"/>
      <c r="K13" s="91"/>
      <c r="L13" s="26"/>
      <c r="M13" s="91"/>
      <c r="N13" s="26"/>
      <c r="O13" s="50"/>
      <c r="P13" s="50"/>
      <c r="Q13" s="17"/>
    </row>
    <row r="14" spans="1:17" s="6" customFormat="1" ht="13.8" x14ac:dyDescent="0.3">
      <c r="A14" s="43" t="s">
        <v>7</v>
      </c>
      <c r="B14" s="43"/>
      <c r="C14" s="43"/>
      <c r="D14" s="52">
        <f>D15</f>
        <v>37806488.479999997</v>
      </c>
      <c r="E14" s="52">
        <f>E15+E18</f>
        <v>242000</v>
      </c>
      <c r="F14" s="52">
        <f>F15+F18</f>
        <v>10000</v>
      </c>
      <c r="G14" s="266">
        <f>+G15</f>
        <v>0</v>
      </c>
      <c r="H14" s="52">
        <f>H15+H18</f>
        <v>136000</v>
      </c>
      <c r="I14" s="268">
        <f t="shared" ref="I14:N14" si="7">+I15</f>
        <v>0.52</v>
      </c>
      <c r="J14" s="52">
        <f t="shared" si="7"/>
        <v>96000</v>
      </c>
      <c r="K14" s="266">
        <f t="shared" si="7"/>
        <v>0.48</v>
      </c>
      <c r="L14" s="52">
        <f t="shared" si="7"/>
        <v>0</v>
      </c>
      <c r="M14" s="268">
        <f t="shared" si="7"/>
        <v>0</v>
      </c>
      <c r="N14" s="52">
        <f t="shared" si="7"/>
        <v>200000</v>
      </c>
      <c r="O14" s="287">
        <f>+O15</f>
        <v>0.52</v>
      </c>
      <c r="P14" s="287">
        <f>+P15</f>
        <v>0.48</v>
      </c>
      <c r="Q14" s="53"/>
    </row>
    <row r="15" spans="1:17" s="6" customFormat="1" ht="13.8" x14ac:dyDescent="0.3">
      <c r="A15" s="23"/>
      <c r="B15" s="7" t="s">
        <v>22</v>
      </c>
      <c r="C15" s="7"/>
      <c r="D15" s="27">
        <v>37806488.479999997</v>
      </c>
      <c r="E15" s="27">
        <f>SUM(E16:E16)</f>
        <v>200000</v>
      </c>
      <c r="F15" s="27">
        <f>SUM(F16:F16)</f>
        <v>0</v>
      </c>
      <c r="G15" s="27">
        <f>SUM(G16:G16)</f>
        <v>0</v>
      </c>
      <c r="H15" s="27">
        <f>SUM(H16:H16)</f>
        <v>104000</v>
      </c>
      <c r="I15" s="255">
        <f t="shared" ref="I15" si="8">+H15/E15</f>
        <v>0.52</v>
      </c>
      <c r="J15" s="27">
        <f>SUM(J16:J16)</f>
        <v>96000</v>
      </c>
      <c r="K15" s="265">
        <f>+J15/E15</f>
        <v>0.48</v>
      </c>
      <c r="L15" s="27">
        <f>SUM(L16:L16)</f>
        <v>0</v>
      </c>
      <c r="M15" s="267">
        <f>+L15/E15</f>
        <v>0</v>
      </c>
      <c r="N15" s="25">
        <f t="shared" ref="N15" si="9">+F15+H15+J15+L15</f>
        <v>200000</v>
      </c>
      <c r="O15" s="286">
        <f t="shared" ref="O15:O16" si="10">+(F15+H15)/E15</f>
        <v>0.52</v>
      </c>
      <c r="P15" s="289">
        <f>+(J15+L15)/E15</f>
        <v>0.48</v>
      </c>
      <c r="Q15" s="33"/>
    </row>
    <row r="16" spans="1:17" s="6" customFormat="1" ht="25.5" customHeight="1" x14ac:dyDescent="0.3">
      <c r="A16" s="4"/>
      <c r="B16" s="15" t="s">
        <v>0</v>
      </c>
      <c r="C16" s="249" t="s">
        <v>213</v>
      </c>
      <c r="D16" s="14"/>
      <c r="E16" s="256">
        <v>200000</v>
      </c>
      <c r="F16" s="257">
        <f>+'5.Prévision flux de trésorerie'!D9+'5.Prévision flux de trésorerie'!E9+'5.Prévision flux de trésorerie'!F9</f>
        <v>0</v>
      </c>
      <c r="G16" s="255">
        <f>+F16/E16</f>
        <v>0</v>
      </c>
      <c r="H16" s="257">
        <f>'5.Prévision flux de trésorerie'!G9+'5.Prévision flux de trésorerie'!H9+'5.Prévision flux de trésorerie'!I9</f>
        <v>104000</v>
      </c>
      <c r="I16" s="255">
        <f>+H16/E16</f>
        <v>0.52</v>
      </c>
      <c r="J16" s="257">
        <f>'5.Prévision flux de trésorerie'!J9+'5.Prévision flux de trésorerie'!K9+'5.Prévision flux de trésorerie'!L9</f>
        <v>96000</v>
      </c>
      <c r="K16" s="255">
        <f>+J16/E16</f>
        <v>0.48</v>
      </c>
      <c r="L16" s="257">
        <f>+'5.Prévision flux de trésorerie'!M9+'5.Prévision flux de trésorerie'!N9+'5.Prévision flux de trésorerie'!O9</f>
        <v>0</v>
      </c>
      <c r="M16" s="267">
        <f>+L16/E16</f>
        <v>0</v>
      </c>
      <c r="N16" s="25">
        <f>+F16+H16+J16+L16</f>
        <v>200000</v>
      </c>
      <c r="O16" s="271">
        <f t="shared" si="10"/>
        <v>0.52</v>
      </c>
      <c r="P16" s="289">
        <f t="shared" ref="P16" si="11">+(J16+L16)/E16</f>
        <v>0.48</v>
      </c>
      <c r="Q16" s="4"/>
    </row>
    <row r="17" spans="1:16384" s="6" customFormat="1" ht="13.8" x14ac:dyDescent="0.3">
      <c r="A17" s="43" t="s">
        <v>8</v>
      </c>
      <c r="B17" s="43"/>
      <c r="C17" s="43"/>
      <c r="D17" s="241">
        <f t="shared" ref="D17:P17" si="12">+D18</f>
        <v>0</v>
      </c>
      <c r="E17" s="241">
        <f t="shared" si="12"/>
        <v>42000</v>
      </c>
      <c r="F17" s="241">
        <f t="shared" si="12"/>
        <v>10000</v>
      </c>
      <c r="G17" s="270">
        <f t="shared" si="12"/>
        <v>1</v>
      </c>
      <c r="H17" s="241">
        <f t="shared" si="12"/>
        <v>32000</v>
      </c>
      <c r="I17" s="269">
        <f t="shared" si="12"/>
        <v>32000</v>
      </c>
      <c r="J17" s="241">
        <f t="shared" si="12"/>
        <v>0</v>
      </c>
      <c r="K17" s="269">
        <f t="shared" si="12"/>
        <v>0</v>
      </c>
      <c r="L17" s="241">
        <f t="shared" si="12"/>
        <v>0</v>
      </c>
      <c r="M17" s="270">
        <f t="shared" si="12"/>
        <v>0</v>
      </c>
      <c r="N17" s="241">
        <f t="shared" si="12"/>
        <v>42000</v>
      </c>
      <c r="O17" s="285">
        <f t="shared" si="12"/>
        <v>1</v>
      </c>
      <c r="P17" s="285">
        <f t="shared" si="12"/>
        <v>0</v>
      </c>
      <c r="Q17" s="31"/>
    </row>
    <row r="18" spans="1:16384" s="6" customFormat="1" ht="13.8" x14ac:dyDescent="0.3">
      <c r="A18" s="4"/>
      <c r="B18" s="9" t="s">
        <v>23</v>
      </c>
      <c r="C18" s="9"/>
      <c r="D18" s="28">
        <v>0</v>
      </c>
      <c r="E18" s="28">
        <f t="shared" ref="E18:N18" si="13">SUM(E19:E20)</f>
        <v>42000</v>
      </c>
      <c r="F18" s="28">
        <f t="shared" si="13"/>
        <v>10000</v>
      </c>
      <c r="G18" s="28">
        <f t="shared" si="13"/>
        <v>1</v>
      </c>
      <c r="H18" s="28">
        <f t="shared" si="13"/>
        <v>32000</v>
      </c>
      <c r="I18" s="28">
        <f t="shared" si="13"/>
        <v>32000</v>
      </c>
      <c r="J18" s="28">
        <f t="shared" si="13"/>
        <v>0</v>
      </c>
      <c r="K18" s="28">
        <f t="shared" si="13"/>
        <v>0</v>
      </c>
      <c r="L18" s="28">
        <f t="shared" si="13"/>
        <v>0</v>
      </c>
      <c r="M18" s="28">
        <f t="shared" si="13"/>
        <v>0</v>
      </c>
      <c r="N18" s="28">
        <f t="shared" si="13"/>
        <v>42000</v>
      </c>
      <c r="O18" s="288">
        <f t="shared" ref="O18:O20" si="14">+(F18+H18)/E18</f>
        <v>1</v>
      </c>
      <c r="P18" s="289">
        <f t="shared" ref="P18:P20" si="15">+(J18+L18)/E18</f>
        <v>0</v>
      </c>
      <c r="Q18" s="31"/>
    </row>
    <row r="19" spans="1:16384" s="19" customFormat="1" ht="24.75" customHeight="1" x14ac:dyDescent="0.3">
      <c r="A19" s="18"/>
      <c r="B19" s="20" t="s">
        <v>13</v>
      </c>
      <c r="C19" s="249" t="s">
        <v>202</v>
      </c>
      <c r="D19" s="29"/>
      <c r="E19" s="29">
        <v>2000</v>
      </c>
      <c r="F19" s="257">
        <f>'5.Prévision flux de trésorerie'!D11+'5.Prévision flux de trésorerie'!E11+'5.Prévision flux de trésorerie'!F11</f>
        <v>2000</v>
      </c>
      <c r="G19" s="255">
        <f>+F19/E19</f>
        <v>1</v>
      </c>
      <c r="H19" s="263">
        <f>'5.Prévision flux de trésorerie'!G11+'5.Prévision flux de trésorerie'!H11+'5.Prévision flux de trésorerie'!I11</f>
        <v>0</v>
      </c>
      <c r="I19" s="255">
        <f>+H19/E19</f>
        <v>0</v>
      </c>
      <c r="J19" s="257">
        <f>'5.Prévision flux de trésorerie'!J11+'5.Prévision flux de trésorerie'!K11+'5.Prévision flux de trésorerie'!L11</f>
        <v>0</v>
      </c>
      <c r="K19" s="255">
        <f>+J19/E19</f>
        <v>0</v>
      </c>
      <c r="L19" s="257">
        <f>'5.Prévision flux de trésorerie'!M11+'5.Prévision flux de trésorerie'!N11+'5.Prévision flux de trésorerie'!O11</f>
        <v>0</v>
      </c>
      <c r="M19" s="255">
        <f>+L19/E19</f>
        <v>0</v>
      </c>
      <c r="N19" s="25">
        <f>+F19+H19+J19+L19</f>
        <v>2000</v>
      </c>
      <c r="O19" s="271">
        <f t="shared" si="14"/>
        <v>1</v>
      </c>
      <c r="P19" s="289">
        <f t="shared" si="15"/>
        <v>0</v>
      </c>
      <c r="Q19" s="18"/>
    </row>
    <row r="20" spans="1:16384" s="19" customFormat="1" ht="33.75" customHeight="1" x14ac:dyDescent="0.3">
      <c r="A20" s="18"/>
      <c r="B20" s="20" t="s">
        <v>204</v>
      </c>
      <c r="C20" s="250" t="s">
        <v>210</v>
      </c>
      <c r="D20" s="29"/>
      <c r="E20" s="295">
        <v>40000</v>
      </c>
      <c r="F20" s="257">
        <f>+'5.Prévision flux de trésorerie'!D12+'5.Prévision flux de trésorerie'!E12+'5.Prévision flux de trésorerie'!F12</f>
        <v>8000</v>
      </c>
      <c r="G20" s="255"/>
      <c r="H20" s="257">
        <f>+'5.Prévision flux de trésorerie'!G12+'5.Prévision flux de trésorerie'!H12+'5.Prévision flux de trésorerie'!I12</f>
        <v>32000</v>
      </c>
      <c r="I20" s="257">
        <f>+'5.Prévision flux de trésorerie'!G12+'5.Prévision flux de trésorerie'!H12+'5.Prévision flux de trésorerie'!I12</f>
        <v>32000</v>
      </c>
      <c r="J20" s="257">
        <f>+'5.Prévision flux de trésorerie'!J12+'5.Prévision flux de trésorerie'!K12+'5.Prévision flux de trésorerie'!L12</f>
        <v>0</v>
      </c>
      <c r="K20" s="257">
        <f>+'5.Prévision flux de trésorerie'!I12+'5.Prévision flux de trésorerie'!J12+'5.Prévision flux de trésorerie'!K12</f>
        <v>0</v>
      </c>
      <c r="L20" s="257">
        <f>+'5.Prévision flux de trésorerie'!M12+'5.Prévision flux de trésorerie'!N12+'5.Prévision flux de trésorerie'!O12</f>
        <v>0</v>
      </c>
      <c r="M20" s="267">
        <f>+L20/E20</f>
        <v>0</v>
      </c>
      <c r="N20" s="25">
        <f>+F20+H20+J20+L20</f>
        <v>40000</v>
      </c>
      <c r="O20" s="271">
        <f t="shared" si="14"/>
        <v>1</v>
      </c>
      <c r="P20" s="289">
        <f t="shared" si="15"/>
        <v>0</v>
      </c>
      <c r="Q20" s="18"/>
    </row>
    <row r="21" spans="1:16384" s="46" customFormat="1" ht="13.8" x14ac:dyDescent="0.3">
      <c r="A21" s="44" t="s">
        <v>9</v>
      </c>
      <c r="B21" s="44"/>
      <c r="C21" s="44"/>
      <c r="D21" s="45">
        <f>D22</f>
        <v>0</v>
      </c>
      <c r="E21" s="45">
        <f>+E22</f>
        <v>0</v>
      </c>
      <c r="F21" s="45">
        <f>F22</f>
        <v>0</v>
      </c>
      <c r="G21" s="92" t="s">
        <v>78</v>
      </c>
      <c r="H21" s="45">
        <f>H22</f>
        <v>0</v>
      </c>
      <c r="I21" s="92" t="s">
        <v>78</v>
      </c>
      <c r="J21" s="45">
        <f>J22</f>
        <v>0</v>
      </c>
      <c r="K21" s="92" t="s">
        <v>78</v>
      </c>
      <c r="L21" s="45">
        <f>L22</f>
        <v>0</v>
      </c>
      <c r="M21" s="92" t="s">
        <v>78</v>
      </c>
      <c r="N21" s="45">
        <f>+N22</f>
        <v>0</v>
      </c>
      <c r="O21" s="294" t="e">
        <f>+O22</f>
        <v>#DIV/0!</v>
      </c>
      <c r="P21" s="294" t="e">
        <f>+P22</f>
        <v>#DIV/0!</v>
      </c>
      <c r="Q21" s="74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  <c r="XFA21" s="6"/>
      <c r="XFB21" s="6"/>
      <c r="XFC21" s="6"/>
      <c r="XFD21" s="6"/>
    </row>
    <row r="22" spans="1:16384" s="6" customFormat="1" ht="13.8" x14ac:dyDescent="0.3">
      <c r="A22" s="4"/>
      <c r="B22" s="7" t="s">
        <v>24</v>
      </c>
      <c r="C22" s="7"/>
      <c r="D22" s="30">
        <f>(2193511.52-1000000)*0</f>
        <v>0</v>
      </c>
      <c r="E22" s="30">
        <f>SUM(E23:E24)</f>
        <v>0</v>
      </c>
      <c r="F22" s="30">
        <v>0</v>
      </c>
      <c r="G22" s="93" t="s">
        <v>78</v>
      </c>
      <c r="H22" s="30">
        <v>0</v>
      </c>
      <c r="I22" s="30">
        <f t="shared" ref="I22:M22" si="16">SUM(I23:I23)</f>
        <v>0</v>
      </c>
      <c r="J22" s="30">
        <v>0</v>
      </c>
      <c r="K22" s="30">
        <f t="shared" si="16"/>
        <v>0</v>
      </c>
      <c r="L22" s="30">
        <v>0</v>
      </c>
      <c r="M22" s="30">
        <f t="shared" si="16"/>
        <v>0</v>
      </c>
      <c r="N22" s="25">
        <f>+F22+H22+J22+L22</f>
        <v>0</v>
      </c>
      <c r="O22" s="293" t="e">
        <f t="shared" ref="O22:O25" si="17">+(F22+H22)/E22</f>
        <v>#DIV/0!</v>
      </c>
      <c r="P22" s="288" t="e">
        <f t="shared" ref="P22:P23" si="18">+(J22+L22)/E22</f>
        <v>#DIV/0!</v>
      </c>
      <c r="Q22" s="33"/>
    </row>
    <row r="23" spans="1:16384" s="6" customFormat="1" ht="16.5" hidden="1" customHeight="1" x14ac:dyDescent="0.3">
      <c r="A23" s="4"/>
      <c r="B23" s="16" t="s">
        <v>39</v>
      </c>
      <c r="C23" s="61" t="s">
        <v>200</v>
      </c>
      <c r="D23" s="14"/>
      <c r="E23" s="14">
        <f>70000*0</f>
        <v>0</v>
      </c>
      <c r="F23" s="242" t="e">
        <f>'5.Prévision flux de trésorerie'!#REF!+'5.Prévision flux de trésorerie'!#REF!+'5.Prévision flux de trésorerie'!#REF!</f>
        <v>#REF!</v>
      </c>
      <c r="G23" s="90" t="s">
        <v>78</v>
      </c>
      <c r="H23" s="242" t="e">
        <f>'5.Prévision flux de trésorerie'!#REF!+'5.Prévision flux de trésorerie'!#REF!+'5.Prévision flux de trésorerie'!#REF!</f>
        <v>#REF!</v>
      </c>
      <c r="I23" s="90" t="s">
        <v>78</v>
      </c>
      <c r="J23" s="242" t="e">
        <f>'5.Prévision flux de trésorerie'!#REF!+'5.Prévision flux de trésorerie'!#REF!+'5.Prévision flux de trésorerie'!#REF!</f>
        <v>#REF!</v>
      </c>
      <c r="K23" s="90" t="s">
        <v>78</v>
      </c>
      <c r="L23" s="242" t="e">
        <f>'5.Prévision flux de trésorerie'!#REF!+'5.Prévision flux de trésorerie'!#REF!+'5.Prévision flux de trésorerie'!#REF!</f>
        <v>#REF!</v>
      </c>
      <c r="M23" s="90" t="s">
        <v>78</v>
      </c>
      <c r="N23" s="25" t="e">
        <f t="shared" ref="N23:N24" si="19">SUM(F23:L23)</f>
        <v>#REF!</v>
      </c>
      <c r="O23" s="271" t="e">
        <f t="shared" si="17"/>
        <v>#REF!</v>
      </c>
      <c r="P23" s="289" t="e">
        <f t="shared" si="18"/>
        <v>#REF!</v>
      </c>
      <c r="Q23" s="4"/>
    </row>
    <row r="24" spans="1:16384" s="6" customFormat="1" ht="20.25" hidden="1" customHeight="1" x14ac:dyDescent="0.3">
      <c r="A24" s="4"/>
      <c r="B24" s="16" t="s">
        <v>1</v>
      </c>
      <c r="C24" s="240" t="s">
        <v>188</v>
      </c>
      <c r="D24" s="14"/>
      <c r="E24" s="14"/>
      <c r="F24" s="242" t="e">
        <f>'5.Prévision flux de trésorerie'!#REF!+'5.Prévision flux de trésorerie'!#REF!+'5.Prévision flux de trésorerie'!#REF!</f>
        <v>#REF!</v>
      </c>
      <c r="G24" s="90" t="s">
        <v>78</v>
      </c>
      <c r="H24" s="242" t="e">
        <f>'5.Prévision flux de trésorerie'!#REF!+'5.Prévision flux de trésorerie'!#REF!+'5.Prévision flux de trésorerie'!#REF!</f>
        <v>#REF!</v>
      </c>
      <c r="I24" s="90" t="s">
        <v>78</v>
      </c>
      <c r="J24" s="242" t="e">
        <f>'5.Prévision flux de trésorerie'!#REF!+'5.Prévision flux de trésorerie'!#REF!+'5.Prévision flux de trésorerie'!#REF!</f>
        <v>#REF!</v>
      </c>
      <c r="K24" s="90" t="s">
        <v>78</v>
      </c>
      <c r="L24" s="242" t="e">
        <f>'5.Prévision flux de trésorerie'!#REF!+'5.Prévision flux de trésorerie'!#REF!+'5.Prévision flux de trésorerie'!#REF!</f>
        <v>#REF!</v>
      </c>
      <c r="M24" s="90" t="s">
        <v>78</v>
      </c>
      <c r="N24" s="25" t="e">
        <f t="shared" si="19"/>
        <v>#REF!</v>
      </c>
      <c r="O24" s="271" t="e">
        <f t="shared" si="17"/>
        <v>#REF!</v>
      </c>
      <c r="P24" s="31"/>
      <c r="Q24" s="4"/>
    </row>
    <row r="25" spans="1:16384" s="6" customFormat="1" ht="20.25" hidden="1" customHeight="1" x14ac:dyDescent="0.3">
      <c r="A25" s="4"/>
      <c r="B25" s="16" t="s">
        <v>201</v>
      </c>
      <c r="C25" s="240" t="s">
        <v>189</v>
      </c>
      <c r="D25" s="14"/>
      <c r="E25" s="14"/>
      <c r="F25" s="242"/>
      <c r="G25" s="90"/>
      <c r="H25" s="242"/>
      <c r="I25" s="90"/>
      <c r="J25" s="242"/>
      <c r="K25" s="90"/>
      <c r="L25" s="242"/>
      <c r="M25" s="90"/>
      <c r="N25" s="25"/>
      <c r="O25" s="271" t="e">
        <f t="shared" si="17"/>
        <v>#DIV/0!</v>
      </c>
      <c r="P25" s="31"/>
      <c r="Q25" s="4"/>
    </row>
    <row r="26" spans="1:16384" s="6" customFormat="1" ht="13.8" hidden="1" x14ac:dyDescent="0.3">
      <c r="A26" s="4"/>
      <c r="B26" s="9" t="s">
        <v>25</v>
      </c>
      <c r="C26" s="9"/>
      <c r="D26" s="28">
        <f>D27+D28</f>
        <v>0</v>
      </c>
      <c r="E26" s="28">
        <f t="shared" ref="E26:N26" si="20">E27+E28</f>
        <v>0</v>
      </c>
      <c r="F26" s="28">
        <f t="shared" si="20"/>
        <v>0</v>
      </c>
      <c r="G26" s="93" t="s">
        <v>78</v>
      </c>
      <c r="H26" s="28">
        <f t="shared" si="20"/>
        <v>0</v>
      </c>
      <c r="I26" s="93" t="s">
        <v>78</v>
      </c>
      <c r="J26" s="28">
        <f t="shared" si="20"/>
        <v>0</v>
      </c>
      <c r="K26" s="93" t="s">
        <v>78</v>
      </c>
      <c r="L26" s="28">
        <f t="shared" si="20"/>
        <v>0</v>
      </c>
      <c r="M26" s="93" t="s">
        <v>78</v>
      </c>
      <c r="N26" s="28">
        <f t="shared" si="20"/>
        <v>0</v>
      </c>
      <c r="O26" s="18"/>
      <c r="P26" s="18"/>
      <c r="Q26" s="31"/>
    </row>
    <row r="27" spans="1:16384" s="6" customFormat="1" ht="17.25" hidden="1" customHeight="1" x14ac:dyDescent="0.3">
      <c r="A27" s="4"/>
      <c r="B27" s="16" t="s">
        <v>14</v>
      </c>
      <c r="C27" s="16"/>
      <c r="D27" s="14"/>
      <c r="E27" s="14"/>
      <c r="F27" s="14"/>
      <c r="G27" s="90" t="s">
        <v>78</v>
      </c>
      <c r="H27" s="14"/>
      <c r="I27" s="90" t="s">
        <v>78</v>
      </c>
      <c r="J27" s="14"/>
      <c r="K27" s="90" t="s">
        <v>78</v>
      </c>
      <c r="L27" s="14"/>
      <c r="M27" s="90" t="s">
        <v>78</v>
      </c>
      <c r="N27" s="14"/>
      <c r="O27" s="31"/>
      <c r="P27" s="31"/>
      <c r="Q27" s="4"/>
    </row>
    <row r="28" spans="1:16384" s="6" customFormat="1" ht="17.25" hidden="1" customHeight="1" x14ac:dyDescent="0.3">
      <c r="A28" s="4"/>
      <c r="B28" s="16" t="s">
        <v>40</v>
      </c>
      <c r="C28" s="16"/>
      <c r="D28" s="14"/>
      <c r="E28" s="14"/>
      <c r="F28" s="14"/>
      <c r="G28" s="90" t="s">
        <v>78</v>
      </c>
      <c r="H28" s="14"/>
      <c r="I28" s="90" t="s">
        <v>78</v>
      </c>
      <c r="J28" s="14"/>
      <c r="K28" s="90" t="s">
        <v>78</v>
      </c>
      <c r="L28" s="14"/>
      <c r="M28" s="90" t="s">
        <v>78</v>
      </c>
      <c r="N28" s="14"/>
      <c r="O28" s="31"/>
      <c r="P28" s="31"/>
      <c r="Q28" s="4"/>
    </row>
    <row r="29" spans="1:16384" s="46" customFormat="1" ht="13.8" hidden="1" x14ac:dyDescent="0.3">
      <c r="A29" s="44" t="s">
        <v>9</v>
      </c>
      <c r="B29" s="44"/>
      <c r="C29" s="44"/>
      <c r="D29" s="45">
        <f>D30+D33</f>
        <v>0</v>
      </c>
      <c r="E29" s="45">
        <f t="shared" ref="E29:N29" si="21">E30+E33</f>
        <v>0</v>
      </c>
      <c r="F29" s="45">
        <f t="shared" si="21"/>
        <v>0</v>
      </c>
      <c r="G29" s="92" t="s">
        <v>78</v>
      </c>
      <c r="H29" s="45">
        <f t="shared" si="21"/>
        <v>0</v>
      </c>
      <c r="I29" s="92" t="s">
        <v>78</v>
      </c>
      <c r="J29" s="45">
        <f t="shared" si="21"/>
        <v>0</v>
      </c>
      <c r="K29" s="92" t="s">
        <v>78</v>
      </c>
      <c r="L29" s="45">
        <f t="shared" si="21"/>
        <v>0</v>
      </c>
      <c r="M29" s="92" t="s">
        <v>78</v>
      </c>
      <c r="N29" s="45">
        <f t="shared" si="21"/>
        <v>0</v>
      </c>
      <c r="O29" s="53"/>
      <c r="P29" s="53"/>
      <c r="Q29" s="74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  <c r="XFB29" s="6"/>
      <c r="XFC29" s="6"/>
      <c r="XFD29" s="6"/>
    </row>
    <row r="30" spans="1:16384" s="6" customFormat="1" ht="13.8" hidden="1" x14ac:dyDescent="0.3">
      <c r="A30" s="4"/>
      <c r="B30" s="7" t="s">
        <v>26</v>
      </c>
      <c r="C30" s="7"/>
      <c r="D30" s="30">
        <f>D31+D32</f>
        <v>0</v>
      </c>
      <c r="E30" s="30">
        <f t="shared" ref="E30:N30" si="22">E31+E32</f>
        <v>0</v>
      </c>
      <c r="F30" s="30">
        <f t="shared" si="22"/>
        <v>0</v>
      </c>
      <c r="G30" s="93" t="s">
        <v>78</v>
      </c>
      <c r="H30" s="30">
        <f t="shared" si="22"/>
        <v>0</v>
      </c>
      <c r="I30" s="93" t="s">
        <v>78</v>
      </c>
      <c r="J30" s="30">
        <f t="shared" si="22"/>
        <v>0</v>
      </c>
      <c r="K30" s="93" t="s">
        <v>78</v>
      </c>
      <c r="L30" s="30">
        <f t="shared" si="22"/>
        <v>0</v>
      </c>
      <c r="M30" s="93" t="s">
        <v>78</v>
      </c>
      <c r="N30" s="30">
        <f t="shared" si="22"/>
        <v>0</v>
      </c>
      <c r="O30" s="72"/>
      <c r="P30" s="72"/>
      <c r="Q30" s="33"/>
    </row>
    <row r="31" spans="1:16384" s="6" customFormat="1" ht="13.8" hidden="1" x14ac:dyDescent="0.3">
      <c r="A31" s="4"/>
      <c r="B31" s="16" t="s">
        <v>41</v>
      </c>
      <c r="C31" s="16"/>
      <c r="D31" s="14"/>
      <c r="E31" s="14"/>
      <c r="F31" s="14"/>
      <c r="G31" s="90" t="s">
        <v>78</v>
      </c>
      <c r="H31" s="14"/>
      <c r="I31" s="90" t="s">
        <v>78</v>
      </c>
      <c r="J31" s="14"/>
      <c r="K31" s="90" t="s">
        <v>78</v>
      </c>
      <c r="L31" s="14"/>
      <c r="M31" s="90" t="s">
        <v>78</v>
      </c>
      <c r="N31" s="14"/>
      <c r="O31" s="31"/>
      <c r="P31" s="31"/>
      <c r="Q31" s="4"/>
    </row>
    <row r="32" spans="1:16384" s="6" customFormat="1" ht="13.8" hidden="1" x14ac:dyDescent="0.3">
      <c r="A32" s="4"/>
      <c r="B32" s="16" t="s">
        <v>42</v>
      </c>
      <c r="C32" s="16"/>
      <c r="D32" s="14"/>
      <c r="E32" s="14"/>
      <c r="F32" s="14"/>
      <c r="G32" s="90" t="s">
        <v>78</v>
      </c>
      <c r="H32" s="14"/>
      <c r="I32" s="90" t="s">
        <v>78</v>
      </c>
      <c r="J32" s="14"/>
      <c r="K32" s="90" t="s">
        <v>78</v>
      </c>
      <c r="L32" s="14"/>
      <c r="M32" s="90" t="s">
        <v>78</v>
      </c>
      <c r="N32" s="14"/>
      <c r="O32" s="31"/>
      <c r="P32" s="31"/>
      <c r="Q32" s="4"/>
    </row>
    <row r="33" spans="1:16384" s="6" customFormat="1" ht="13.8" hidden="1" x14ac:dyDescent="0.3">
      <c r="A33" s="4"/>
      <c r="B33" s="9" t="s">
        <v>44</v>
      </c>
      <c r="C33" s="9"/>
      <c r="D33" s="28">
        <f>D34+D35</f>
        <v>0</v>
      </c>
      <c r="E33" s="28">
        <f t="shared" ref="E33:N33" si="23">E34+E35</f>
        <v>0</v>
      </c>
      <c r="F33" s="28">
        <f t="shared" si="23"/>
        <v>0</v>
      </c>
      <c r="G33" s="93" t="s">
        <v>78</v>
      </c>
      <c r="H33" s="28">
        <f t="shared" si="23"/>
        <v>0</v>
      </c>
      <c r="I33" s="93" t="s">
        <v>78</v>
      </c>
      <c r="J33" s="28">
        <f t="shared" si="23"/>
        <v>0</v>
      </c>
      <c r="K33" s="93" t="s">
        <v>78</v>
      </c>
      <c r="L33" s="28">
        <f t="shared" si="23"/>
        <v>0</v>
      </c>
      <c r="M33" s="93" t="s">
        <v>78</v>
      </c>
      <c r="N33" s="28">
        <f t="shared" si="23"/>
        <v>0</v>
      </c>
      <c r="O33" s="18"/>
      <c r="P33" s="18"/>
      <c r="Q33" s="31"/>
    </row>
    <row r="34" spans="1:16384" s="6" customFormat="1" ht="13.8" hidden="1" x14ac:dyDescent="0.3">
      <c r="A34" s="4"/>
      <c r="B34" s="16" t="s">
        <v>43</v>
      </c>
      <c r="C34" s="16"/>
      <c r="D34" s="14"/>
      <c r="E34" s="14"/>
      <c r="F34" s="14"/>
      <c r="G34" s="90" t="s">
        <v>78</v>
      </c>
      <c r="H34" s="14"/>
      <c r="I34" s="90" t="s">
        <v>78</v>
      </c>
      <c r="J34" s="14"/>
      <c r="K34" s="90" t="s">
        <v>78</v>
      </c>
      <c r="L34" s="14"/>
      <c r="M34" s="90" t="s">
        <v>78</v>
      </c>
      <c r="N34" s="14"/>
      <c r="O34" s="31"/>
      <c r="P34" s="31"/>
      <c r="Q34" s="4"/>
    </row>
    <row r="35" spans="1:16384" s="6" customFormat="1" ht="13.8" hidden="1" x14ac:dyDescent="0.3">
      <c r="A35" s="22"/>
      <c r="B35" s="16" t="s">
        <v>58</v>
      </c>
      <c r="C35" s="16"/>
      <c r="D35" s="14"/>
      <c r="E35" s="14"/>
      <c r="F35" s="14"/>
      <c r="G35" s="90" t="s">
        <v>78</v>
      </c>
      <c r="H35" s="14"/>
      <c r="I35" s="90" t="s">
        <v>78</v>
      </c>
      <c r="J35" s="14"/>
      <c r="K35" s="90" t="s">
        <v>78</v>
      </c>
      <c r="L35" s="14"/>
      <c r="M35" s="90" t="s">
        <v>78</v>
      </c>
      <c r="N35" s="14"/>
      <c r="O35" s="31"/>
      <c r="P35" s="31"/>
      <c r="Q35" s="4"/>
    </row>
    <row r="36" spans="1:16384" s="46" customFormat="1" ht="13.8" hidden="1" x14ac:dyDescent="0.3">
      <c r="A36" s="44" t="s">
        <v>15</v>
      </c>
      <c r="B36" s="44"/>
      <c r="C36" s="44"/>
      <c r="D36" s="45">
        <f>D37+D40</f>
        <v>0</v>
      </c>
      <c r="E36" s="45">
        <f t="shared" ref="E36:N36" si="24">E37+E40</f>
        <v>0</v>
      </c>
      <c r="F36" s="45">
        <f t="shared" si="24"/>
        <v>0</v>
      </c>
      <c r="G36" s="92" t="s">
        <v>78</v>
      </c>
      <c r="H36" s="45">
        <f t="shared" si="24"/>
        <v>0</v>
      </c>
      <c r="I36" s="92" t="s">
        <v>78</v>
      </c>
      <c r="J36" s="45">
        <f t="shared" si="24"/>
        <v>0</v>
      </c>
      <c r="K36" s="92" t="s">
        <v>78</v>
      </c>
      <c r="L36" s="45">
        <f t="shared" si="24"/>
        <v>0</v>
      </c>
      <c r="M36" s="92" t="s">
        <v>78</v>
      </c>
      <c r="N36" s="45">
        <f t="shared" si="24"/>
        <v>0</v>
      </c>
      <c r="O36" s="32"/>
      <c r="P36" s="32"/>
      <c r="Q36" s="75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  <c r="XET36" s="6"/>
      <c r="XEU36" s="6"/>
      <c r="XEV36" s="6"/>
      <c r="XEW36" s="6"/>
      <c r="XEX36" s="6"/>
      <c r="XEY36" s="6"/>
      <c r="XEZ36" s="6"/>
      <c r="XFA36" s="6"/>
      <c r="XFB36" s="6"/>
      <c r="XFC36" s="6"/>
      <c r="XFD36" s="6"/>
    </row>
    <row r="37" spans="1:16384" s="6" customFormat="1" ht="13.8" hidden="1" x14ac:dyDescent="0.3">
      <c r="A37" s="4"/>
      <c r="B37" s="7" t="s">
        <v>38</v>
      </c>
      <c r="C37" s="7"/>
      <c r="D37" s="28">
        <f>D38+D39</f>
        <v>0</v>
      </c>
      <c r="E37" s="28">
        <f t="shared" ref="E37:N37" si="25">E38+E39</f>
        <v>0</v>
      </c>
      <c r="F37" s="28">
        <f t="shared" si="25"/>
        <v>0</v>
      </c>
      <c r="G37" s="93" t="s">
        <v>78</v>
      </c>
      <c r="H37" s="28">
        <f t="shared" si="25"/>
        <v>0</v>
      </c>
      <c r="I37" s="93" t="s">
        <v>78</v>
      </c>
      <c r="J37" s="28">
        <f t="shared" si="25"/>
        <v>0</v>
      </c>
      <c r="K37" s="93" t="s">
        <v>78</v>
      </c>
      <c r="L37" s="28">
        <f t="shared" si="25"/>
        <v>0</v>
      </c>
      <c r="M37" s="93" t="s">
        <v>78</v>
      </c>
      <c r="N37" s="28">
        <f t="shared" si="25"/>
        <v>0</v>
      </c>
      <c r="O37" s="73"/>
      <c r="P37" s="73"/>
      <c r="Q37" s="34"/>
    </row>
    <row r="38" spans="1:16384" s="6" customFormat="1" ht="13.8" hidden="1" x14ac:dyDescent="0.3">
      <c r="A38" s="4"/>
      <c r="B38" s="21" t="s">
        <v>45</v>
      </c>
      <c r="C38" s="21"/>
      <c r="D38" s="14"/>
      <c r="E38" s="14"/>
      <c r="F38" s="14"/>
      <c r="G38" s="90" t="s">
        <v>78</v>
      </c>
      <c r="H38" s="14"/>
      <c r="I38" s="90" t="s">
        <v>78</v>
      </c>
      <c r="J38" s="14"/>
      <c r="K38" s="90" t="s">
        <v>78</v>
      </c>
      <c r="L38" s="14"/>
      <c r="M38" s="90" t="s">
        <v>78</v>
      </c>
      <c r="N38" s="14"/>
      <c r="O38" s="31"/>
      <c r="P38" s="31"/>
      <c r="Q38" s="4"/>
    </row>
    <row r="39" spans="1:16384" s="6" customFormat="1" ht="13.8" hidden="1" x14ac:dyDescent="0.3">
      <c r="A39" s="4"/>
      <c r="B39" s="21" t="s">
        <v>46</v>
      </c>
      <c r="C39" s="21"/>
      <c r="D39" s="14"/>
      <c r="E39" s="14"/>
      <c r="F39" s="14"/>
      <c r="G39" s="90" t="s">
        <v>78</v>
      </c>
      <c r="H39" s="14"/>
      <c r="I39" s="90" t="s">
        <v>78</v>
      </c>
      <c r="J39" s="14"/>
      <c r="K39" s="90" t="s">
        <v>78</v>
      </c>
      <c r="L39" s="14"/>
      <c r="M39" s="90" t="s">
        <v>78</v>
      </c>
      <c r="N39" s="14"/>
      <c r="O39" s="31"/>
      <c r="P39" s="31"/>
      <c r="Q39" s="4"/>
    </row>
    <row r="40" spans="1:16384" s="6" customFormat="1" ht="13.8" hidden="1" x14ac:dyDescent="0.3">
      <c r="A40" s="4"/>
      <c r="B40" s="7" t="s">
        <v>55</v>
      </c>
      <c r="C40" s="7"/>
      <c r="D40" s="28">
        <f>D41+D42</f>
        <v>0</v>
      </c>
      <c r="E40" s="28">
        <f t="shared" ref="E40:N40" si="26">E41+E42</f>
        <v>0</v>
      </c>
      <c r="F40" s="28">
        <f t="shared" si="26"/>
        <v>0</v>
      </c>
      <c r="G40" s="93" t="s">
        <v>78</v>
      </c>
      <c r="H40" s="28">
        <f t="shared" si="26"/>
        <v>0</v>
      </c>
      <c r="I40" s="93" t="s">
        <v>78</v>
      </c>
      <c r="J40" s="28">
        <f t="shared" si="26"/>
        <v>0</v>
      </c>
      <c r="K40" s="93" t="s">
        <v>78</v>
      </c>
      <c r="L40" s="28">
        <f t="shared" si="26"/>
        <v>0</v>
      </c>
      <c r="M40" s="93" t="s">
        <v>78</v>
      </c>
      <c r="N40" s="28">
        <f t="shared" si="26"/>
        <v>0</v>
      </c>
      <c r="O40" s="73"/>
      <c r="P40" s="73"/>
      <c r="Q40" s="34"/>
    </row>
    <row r="41" spans="1:16384" s="6" customFormat="1" ht="13.8" hidden="1" x14ac:dyDescent="0.3">
      <c r="A41" s="4"/>
      <c r="B41" s="21" t="s">
        <v>56</v>
      </c>
      <c r="C41" s="21"/>
      <c r="D41" s="14"/>
      <c r="E41" s="14"/>
      <c r="F41" s="14"/>
      <c r="G41" s="90" t="s">
        <v>78</v>
      </c>
      <c r="H41" s="14"/>
      <c r="I41" s="90" t="s">
        <v>78</v>
      </c>
      <c r="J41" s="14"/>
      <c r="K41" s="90" t="s">
        <v>78</v>
      </c>
      <c r="L41" s="14"/>
      <c r="M41" s="90" t="s">
        <v>78</v>
      </c>
      <c r="N41" s="14"/>
      <c r="O41" s="31"/>
      <c r="P41" s="31"/>
      <c r="Q41" s="4"/>
    </row>
    <row r="42" spans="1:16384" s="6" customFormat="1" hidden="1" thickBot="1" x14ac:dyDescent="0.35">
      <c r="A42" s="4"/>
      <c r="B42" s="21" t="s">
        <v>57</v>
      </c>
      <c r="C42" s="21"/>
      <c r="D42" s="14"/>
      <c r="E42" s="14"/>
      <c r="F42" s="14"/>
      <c r="G42" s="94" t="s">
        <v>78</v>
      </c>
      <c r="H42" s="14"/>
      <c r="I42" s="94" t="s">
        <v>78</v>
      </c>
      <c r="J42" s="14"/>
      <c r="K42" s="94" t="s">
        <v>78</v>
      </c>
      <c r="L42" s="14"/>
      <c r="M42" s="94" t="s">
        <v>78</v>
      </c>
      <c r="N42" s="14"/>
      <c r="O42" s="31"/>
      <c r="P42" s="31"/>
      <c r="Q42" s="4"/>
    </row>
    <row r="43" spans="1:16384" s="6" customFormat="1" ht="13.8" x14ac:dyDescent="0.3"/>
    <row r="44" spans="1:16384" x14ac:dyDescent="0.3">
      <c r="A44" s="35" t="s">
        <v>51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</row>
    <row r="45" spans="1:16384" x14ac:dyDescent="0.3">
      <c r="A45" s="38" t="s">
        <v>62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9"/>
    </row>
    <row r="46" spans="1:16384" x14ac:dyDescent="0.3">
      <c r="A46" s="38" t="s">
        <v>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9"/>
    </row>
    <row r="47" spans="1:16384" x14ac:dyDescent="0.3">
      <c r="A47" s="40" t="s">
        <v>65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</row>
    <row r="49" spans="1:4" x14ac:dyDescent="0.3">
      <c r="A49" t="s">
        <v>32</v>
      </c>
      <c r="C49" t="s">
        <v>33</v>
      </c>
      <c r="D49" t="s">
        <v>35</v>
      </c>
    </row>
    <row r="50" spans="1:4" x14ac:dyDescent="0.3">
      <c r="A50" t="s">
        <v>59</v>
      </c>
      <c r="C50" t="s">
        <v>60</v>
      </c>
    </row>
    <row r="51" spans="1:4" x14ac:dyDescent="0.3">
      <c r="A51" t="s">
        <v>61</v>
      </c>
      <c r="C51" t="s">
        <v>34</v>
      </c>
    </row>
  </sheetData>
  <mergeCells count="10">
    <mergeCell ref="O6:P6"/>
    <mergeCell ref="F6:N6"/>
    <mergeCell ref="B6:C6"/>
    <mergeCell ref="D1:F1"/>
    <mergeCell ref="H1:J1"/>
    <mergeCell ref="D2:F2"/>
    <mergeCell ref="H2:J2"/>
    <mergeCell ref="D3:F3"/>
    <mergeCell ref="L1:P1"/>
    <mergeCell ref="L2:P2"/>
  </mergeCells>
  <printOptions horizontalCentered="1"/>
  <pageMargins left="0.35" right="0.26" top="0.75" bottom="0.75" header="0.3" footer="0.3"/>
  <pageSetup scale="65" orientation="landscape" r:id="rId1"/>
  <headerFooter>
    <oddHeader>&amp;C&amp;"-,Bold"&amp;14PLAN ANNUEL D'OPÉRATION</oddHeader>
    <oddFooter>&amp;R&amp;10&amp;P\&amp;N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54"/>
  <sheetViews>
    <sheetView tabSelected="1" showWhiteSpace="0" view="pageLayout" topLeftCell="D1" zoomScaleNormal="44" workbookViewId="0">
      <selection activeCell="G9" sqref="G9"/>
    </sheetView>
  </sheetViews>
  <sheetFormatPr defaultColWidth="3.6640625" defaultRowHeight="23.25" customHeight="1" x14ac:dyDescent="0.3"/>
  <cols>
    <col min="1" max="1" width="3.6640625" style="76"/>
    <col min="2" max="2" width="18.6640625" style="76" customWidth="1"/>
    <col min="3" max="3" width="24.6640625" style="76" customWidth="1"/>
    <col min="4" max="4" width="35.6640625" style="76" customWidth="1"/>
    <col min="5" max="5" width="17.6640625" style="76" customWidth="1"/>
    <col min="6" max="6" width="22.109375" style="76" customWidth="1"/>
    <col min="7" max="7" width="38.33203125" style="76" customWidth="1"/>
    <col min="8" max="8" width="10.33203125" style="76" customWidth="1"/>
    <col min="9" max="9" width="12" style="76" customWidth="1"/>
    <col min="10" max="10" width="17.88671875" style="76" customWidth="1"/>
    <col min="11" max="11" width="10.6640625" style="76" customWidth="1"/>
    <col min="12" max="12" width="36.6640625" style="76" customWidth="1"/>
    <col min="13" max="13" width="15.33203125" style="76" customWidth="1"/>
    <col min="14" max="16384" width="3.6640625" style="76"/>
  </cols>
  <sheetData>
    <row r="1" spans="2:251" s="78" customFormat="1" ht="23.25" customHeight="1" x14ac:dyDescent="0.3">
      <c r="B1"/>
      <c r="C1"/>
      <c r="D1" s="222" t="s">
        <v>149</v>
      </c>
      <c r="E1" s="534" t="s">
        <v>176</v>
      </c>
      <c r="F1" s="534"/>
      <c r="G1" s="534"/>
      <c r="H1"/>
      <c r="I1"/>
      <c r="J1"/>
      <c r="K1"/>
      <c r="L1"/>
      <c r="M1"/>
    </row>
    <row r="2" spans="2:251" s="78" customFormat="1" ht="16.5" customHeight="1" x14ac:dyDescent="0.3">
      <c r="B2"/>
      <c r="C2"/>
      <c r="D2" s="222" t="s">
        <v>150</v>
      </c>
      <c r="E2" s="533" t="s">
        <v>177</v>
      </c>
      <c r="F2" s="533"/>
      <c r="G2" s="533"/>
      <c r="H2"/>
      <c r="I2"/>
      <c r="J2"/>
      <c r="K2"/>
      <c r="L2"/>
      <c r="M2"/>
    </row>
    <row r="3" spans="2:251" s="78" customFormat="1" ht="30.75" customHeight="1" x14ac:dyDescent="0.3">
      <c r="B3"/>
      <c r="C3"/>
      <c r="D3" s="223" t="s">
        <v>75</v>
      </c>
      <c r="E3" s="535" t="s">
        <v>179</v>
      </c>
      <c r="F3" s="535"/>
      <c r="G3" s="535"/>
      <c r="H3"/>
      <c r="I3"/>
      <c r="J3"/>
      <c r="K3"/>
      <c r="L3"/>
      <c r="M3"/>
    </row>
    <row r="4" spans="2:251" s="78" customFormat="1" ht="15.75" customHeight="1" x14ac:dyDescent="0.3">
      <c r="B4"/>
      <c r="C4"/>
      <c r="D4" s="222" t="s">
        <v>151</v>
      </c>
      <c r="E4" s="532">
        <v>43112</v>
      </c>
      <c r="F4" s="533"/>
      <c r="G4" s="533"/>
      <c r="H4"/>
      <c r="I4"/>
      <c r="J4"/>
      <c r="K4"/>
      <c r="L4"/>
      <c r="M4"/>
    </row>
    <row r="5" spans="2:251" s="78" customFormat="1" ht="15" customHeight="1" x14ac:dyDescent="0.3">
      <c r="B5"/>
      <c r="C5"/>
      <c r="D5" s="223" t="s">
        <v>152</v>
      </c>
      <c r="E5" s="532" t="s">
        <v>209</v>
      </c>
      <c r="F5" s="533"/>
      <c r="G5" s="533"/>
      <c r="H5"/>
      <c r="I5"/>
      <c r="J5"/>
      <c r="K5"/>
      <c r="L5"/>
      <c r="M5"/>
    </row>
    <row r="6" spans="2:251" s="78" customFormat="1" ht="14.4" x14ac:dyDescent="0.3">
      <c r="B6"/>
      <c r="C6"/>
      <c r="D6"/>
      <c r="E6"/>
      <c r="F6"/>
      <c r="G6"/>
      <c r="H6"/>
      <c r="I6"/>
      <c r="J6"/>
      <c r="K6"/>
      <c r="L6"/>
      <c r="M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spans="2:251" s="78" customFormat="1" ht="15.75" customHeight="1" x14ac:dyDescent="0.25">
      <c r="B7" s="513" t="s">
        <v>141</v>
      </c>
      <c r="C7" s="513"/>
      <c r="D7" s="513"/>
      <c r="E7" s="513"/>
      <c r="F7" s="513"/>
      <c r="G7" s="513"/>
      <c r="H7" s="513"/>
      <c r="I7" s="513"/>
      <c r="J7" s="513"/>
      <c r="K7" s="513"/>
      <c r="L7" s="536"/>
      <c r="M7" s="217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spans="2:251" s="78" customFormat="1" ht="13.8" x14ac:dyDescent="0.3">
      <c r="B8" s="514" t="s">
        <v>142</v>
      </c>
      <c r="C8" s="511" t="s">
        <v>148</v>
      </c>
      <c r="D8" s="511" t="s">
        <v>77</v>
      </c>
      <c r="E8" s="516" t="s">
        <v>153</v>
      </c>
      <c r="F8" s="511" t="s">
        <v>154</v>
      </c>
      <c r="G8" s="520" t="s">
        <v>156</v>
      </c>
      <c r="H8" s="537"/>
      <c r="I8" s="538"/>
      <c r="J8" s="521" t="s">
        <v>160</v>
      </c>
      <c r="K8" s="528"/>
      <c r="L8" s="520" t="s">
        <v>170</v>
      </c>
      <c r="M8" s="512" t="s">
        <v>171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spans="2:251" ht="72" customHeight="1" x14ac:dyDescent="0.3">
      <c r="B9" s="515"/>
      <c r="C9" s="512"/>
      <c r="D9" s="512"/>
      <c r="E9" s="516"/>
      <c r="F9" s="512"/>
      <c r="G9" s="213" t="s">
        <v>157</v>
      </c>
      <c r="H9" s="273" t="s">
        <v>158</v>
      </c>
      <c r="I9" s="273" t="s">
        <v>159</v>
      </c>
      <c r="J9" s="273" t="s">
        <v>161</v>
      </c>
      <c r="K9" s="273" t="s">
        <v>167</v>
      </c>
      <c r="L9" s="521"/>
      <c r="M9" s="512"/>
    </row>
    <row r="10" spans="2:251" ht="24" customHeight="1" x14ac:dyDescent="0.25"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4"/>
      <c r="M10" s="218"/>
    </row>
    <row r="11" spans="2:251" ht="15.6" x14ac:dyDescent="0.3">
      <c r="B11" s="530" t="s">
        <v>70</v>
      </c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</row>
    <row r="12" spans="2:251" ht="16.2" thickBot="1" x14ac:dyDescent="0.35">
      <c r="B12"/>
      <c r="C12"/>
      <c r="D12"/>
      <c r="E12"/>
      <c r="F12"/>
      <c r="G12"/>
      <c r="H12"/>
      <c r="I12"/>
      <c r="J12"/>
      <c r="K12"/>
      <c r="L12"/>
      <c r="M12" s="219"/>
    </row>
    <row r="13" spans="2:251" ht="15.6" x14ac:dyDescent="0.25">
      <c r="B13" s="525" t="s">
        <v>143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9"/>
      <c r="M13" s="217"/>
    </row>
    <row r="14" spans="2:251" ht="15.6" x14ac:dyDescent="0.3">
      <c r="B14" s="514" t="s">
        <v>142</v>
      </c>
      <c r="C14" s="511" t="s">
        <v>148</v>
      </c>
      <c r="D14" s="511" t="s">
        <v>77</v>
      </c>
      <c r="E14" s="516" t="s">
        <v>153</v>
      </c>
      <c r="F14" s="511" t="s">
        <v>154</v>
      </c>
      <c r="G14" s="521" t="s">
        <v>156</v>
      </c>
      <c r="H14" s="518"/>
      <c r="I14" s="519"/>
      <c r="J14" s="521" t="s">
        <v>160</v>
      </c>
      <c r="K14" s="528"/>
      <c r="L14" s="520" t="s">
        <v>170</v>
      </c>
      <c r="M14" s="512" t="s">
        <v>171</v>
      </c>
    </row>
    <row r="15" spans="2:251" ht="64.650000000000006" customHeight="1" x14ac:dyDescent="0.3">
      <c r="B15" s="515"/>
      <c r="C15" s="512"/>
      <c r="D15" s="512"/>
      <c r="E15" s="516"/>
      <c r="F15" s="512"/>
      <c r="G15" s="213" t="s">
        <v>157</v>
      </c>
      <c r="H15" s="273" t="s">
        <v>158</v>
      </c>
      <c r="I15" s="273" t="s">
        <v>159</v>
      </c>
      <c r="J15" s="273" t="s">
        <v>162</v>
      </c>
      <c r="K15" s="273" t="s">
        <v>167</v>
      </c>
      <c r="L15" s="521"/>
      <c r="M15" s="512"/>
    </row>
    <row r="16" spans="2:251" ht="41.4" x14ac:dyDescent="0.3">
      <c r="B16" s="238"/>
      <c r="C16" s="227" t="s">
        <v>217</v>
      </c>
      <c r="D16" s="297" t="s">
        <v>211</v>
      </c>
      <c r="E16" s="229" t="s">
        <v>215</v>
      </c>
      <c r="F16" s="225" t="s">
        <v>178</v>
      </c>
      <c r="G16" s="226">
        <v>200000</v>
      </c>
      <c r="H16" s="277">
        <v>100</v>
      </c>
      <c r="I16" s="212">
        <v>0</v>
      </c>
      <c r="J16" s="275">
        <v>43132</v>
      </c>
      <c r="K16" s="275">
        <v>43191</v>
      </c>
      <c r="L16" s="215" t="s">
        <v>216</v>
      </c>
      <c r="M16" s="276" t="s">
        <v>198</v>
      </c>
    </row>
    <row r="17" spans="2:13" ht="24" customHeight="1" x14ac:dyDescent="0.3">
      <c r="B17" s="522" t="s">
        <v>70</v>
      </c>
      <c r="C17" s="523"/>
      <c r="D17" s="523"/>
      <c r="E17" s="523"/>
      <c r="F17" s="524"/>
      <c r="G17" s="236">
        <f>G16</f>
        <v>200000</v>
      </c>
      <c r="H17" s="522"/>
      <c r="I17" s="523"/>
      <c r="J17" s="523"/>
      <c r="K17" s="523"/>
      <c r="L17" s="523"/>
      <c r="M17" s="524"/>
    </row>
    <row r="18" spans="2:13" ht="16.2" thickBot="1" x14ac:dyDescent="0.35">
      <c r="B18"/>
      <c r="C18"/>
      <c r="D18"/>
      <c r="E18"/>
      <c r="F18"/>
      <c r="G18"/>
      <c r="H18"/>
      <c r="I18"/>
      <c r="J18"/>
      <c r="K18"/>
      <c r="L18"/>
      <c r="M18"/>
    </row>
    <row r="19" spans="2:13" ht="15.6" x14ac:dyDescent="0.25">
      <c r="B19" s="525" t="s">
        <v>144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7"/>
      <c r="M19" s="217"/>
    </row>
    <row r="20" spans="2:13" ht="15.6" x14ac:dyDescent="0.3">
      <c r="B20" s="514" t="s">
        <v>142</v>
      </c>
      <c r="C20" s="511" t="s">
        <v>148</v>
      </c>
      <c r="D20" s="511" t="s">
        <v>77</v>
      </c>
      <c r="E20" s="516" t="s">
        <v>153</v>
      </c>
      <c r="F20" s="511" t="s">
        <v>154</v>
      </c>
      <c r="G20" s="521" t="s">
        <v>156</v>
      </c>
      <c r="H20" s="518"/>
      <c r="I20" s="519"/>
      <c r="J20" s="521" t="s">
        <v>160</v>
      </c>
      <c r="K20" s="528"/>
      <c r="L20" s="520" t="s">
        <v>170</v>
      </c>
      <c r="M20" s="512" t="s">
        <v>171</v>
      </c>
    </row>
    <row r="21" spans="2:13" ht="150" customHeight="1" x14ac:dyDescent="0.3">
      <c r="B21" s="515"/>
      <c r="C21" s="512"/>
      <c r="D21" s="512"/>
      <c r="E21" s="516"/>
      <c r="F21" s="512"/>
      <c r="G21" s="213" t="s">
        <v>157</v>
      </c>
      <c r="H21" s="273" t="s">
        <v>158</v>
      </c>
      <c r="I21" s="273" t="s">
        <v>159</v>
      </c>
      <c r="J21" s="273" t="s">
        <v>163</v>
      </c>
      <c r="K21" s="273" t="s">
        <v>168</v>
      </c>
      <c r="L21" s="521"/>
      <c r="M21" s="512"/>
    </row>
    <row r="22" spans="2:13" ht="36.9" customHeight="1" x14ac:dyDescent="0.3">
      <c r="B22" s="231"/>
      <c r="C22" s="224"/>
      <c r="D22" s="228"/>
      <c r="E22" s="229"/>
      <c r="F22" s="225"/>
      <c r="G22" s="226"/>
      <c r="H22" s="225"/>
      <c r="I22" s="211"/>
      <c r="J22" s="227"/>
      <c r="K22" s="227"/>
      <c r="L22" s="214"/>
      <c r="M22" s="230"/>
    </row>
    <row r="23" spans="2:13" ht="23.25" customHeight="1" x14ac:dyDescent="0.3">
      <c r="B23" s="539" t="s">
        <v>70</v>
      </c>
      <c r="C23" s="540"/>
      <c r="D23" s="540"/>
      <c r="E23" s="540"/>
      <c r="F23" s="541"/>
      <c r="G23" s="233"/>
      <c r="H23" s="539"/>
      <c r="I23" s="540"/>
      <c r="J23" s="540"/>
      <c r="K23" s="540"/>
      <c r="L23" s="540"/>
      <c r="M23" s="541"/>
    </row>
    <row r="24" spans="2:13" ht="23.25" customHeight="1" thickBot="1" x14ac:dyDescent="0.35">
      <c r="B24"/>
      <c r="C24"/>
      <c r="D24"/>
      <c r="E24"/>
      <c r="F24"/>
      <c r="G24"/>
      <c r="H24"/>
      <c r="I24"/>
      <c r="J24"/>
      <c r="K24"/>
      <c r="L24"/>
      <c r="M24"/>
    </row>
    <row r="25" spans="2:13" ht="29.25" customHeight="1" x14ac:dyDescent="0.3">
      <c r="B25" s="542" t="s">
        <v>145</v>
      </c>
      <c r="C25" s="543"/>
      <c r="D25" s="543"/>
      <c r="E25" s="543"/>
      <c r="F25" s="543"/>
      <c r="G25" s="543"/>
      <c r="H25" s="543"/>
      <c r="I25" s="543"/>
      <c r="J25" s="543"/>
      <c r="K25" s="513"/>
      <c r="L25" s="513"/>
      <c r="M25" s="513"/>
    </row>
    <row r="26" spans="2:13" ht="24.75" customHeight="1" x14ac:dyDescent="0.3">
      <c r="B26" s="514" t="s">
        <v>142</v>
      </c>
      <c r="C26" s="511" t="s">
        <v>148</v>
      </c>
      <c r="D26" s="511" t="s">
        <v>77</v>
      </c>
      <c r="E26" s="516" t="s">
        <v>153</v>
      </c>
      <c r="F26" s="511" t="s">
        <v>154</v>
      </c>
      <c r="G26" s="521" t="s">
        <v>156</v>
      </c>
      <c r="H26" s="518"/>
      <c r="I26" s="519"/>
      <c r="J26" s="521" t="s">
        <v>160</v>
      </c>
      <c r="K26" s="528"/>
      <c r="L26" s="520" t="s">
        <v>170</v>
      </c>
      <c r="M26" s="512" t="s">
        <v>171</v>
      </c>
    </row>
    <row r="27" spans="2:13" ht="127.5" customHeight="1" x14ac:dyDescent="0.3">
      <c r="B27" s="515"/>
      <c r="C27" s="512"/>
      <c r="D27" s="512"/>
      <c r="E27" s="516"/>
      <c r="F27" s="512"/>
      <c r="G27" s="213" t="s">
        <v>157</v>
      </c>
      <c r="H27" s="273" t="s">
        <v>158</v>
      </c>
      <c r="I27" s="273" t="s">
        <v>159</v>
      </c>
      <c r="J27" s="273" t="s">
        <v>164</v>
      </c>
      <c r="K27" s="273" t="s">
        <v>167</v>
      </c>
      <c r="L27" s="521"/>
      <c r="M27" s="512"/>
    </row>
    <row r="28" spans="2:13" ht="58.5" hidden="1" customHeight="1" x14ac:dyDescent="0.3">
      <c r="B28" s="238" t="s">
        <v>180</v>
      </c>
      <c r="C28" s="239" t="s">
        <v>181</v>
      </c>
      <c r="D28" s="278" t="s">
        <v>182</v>
      </c>
      <c r="E28" s="229" t="s">
        <v>196</v>
      </c>
      <c r="F28" s="225" t="s">
        <v>178</v>
      </c>
      <c r="G28" s="226">
        <f>290000*0</f>
        <v>0</v>
      </c>
      <c r="H28" s="225">
        <v>100</v>
      </c>
      <c r="I28" s="211"/>
      <c r="J28" s="237">
        <v>42476</v>
      </c>
      <c r="K28" s="237">
        <v>42736</v>
      </c>
      <c r="L28" s="214"/>
      <c r="M28" s="279" t="s">
        <v>183</v>
      </c>
    </row>
    <row r="29" spans="2:13" ht="50.25" customHeight="1" x14ac:dyDescent="0.3">
      <c r="B29" s="290" t="s">
        <v>214</v>
      </c>
      <c r="C29" s="227" t="s">
        <v>203</v>
      </c>
      <c r="D29" s="232" t="s">
        <v>210</v>
      </c>
      <c r="E29" s="229" t="s">
        <v>196</v>
      </c>
      <c r="F29" s="225" t="s">
        <v>178</v>
      </c>
      <c r="G29" s="226">
        <v>40000</v>
      </c>
      <c r="H29" s="211">
        <v>100</v>
      </c>
      <c r="I29" s="211">
        <v>0</v>
      </c>
      <c r="J29" s="275">
        <v>43132</v>
      </c>
      <c r="K29" s="275">
        <v>43160</v>
      </c>
      <c r="L29" s="216"/>
      <c r="M29" s="296" t="s">
        <v>183</v>
      </c>
    </row>
    <row r="30" spans="2:13" ht="23.25" customHeight="1" x14ac:dyDescent="0.3">
      <c r="B30" s="539" t="s">
        <v>70</v>
      </c>
      <c r="C30" s="540"/>
      <c r="D30" s="540"/>
      <c r="E30" s="540"/>
      <c r="F30" s="541"/>
      <c r="G30" s="233">
        <f>SUM(G28:G29)</f>
        <v>40000</v>
      </c>
      <c r="H30" s="539"/>
      <c r="I30" s="540"/>
      <c r="J30" s="540"/>
      <c r="K30" s="540"/>
      <c r="L30" s="540"/>
      <c r="M30" s="541"/>
    </row>
    <row r="31" spans="2:13" ht="27" customHeight="1" x14ac:dyDescent="0.3">
      <c r="B31"/>
      <c r="C31"/>
      <c r="D31"/>
      <c r="E31"/>
      <c r="F31"/>
      <c r="G31"/>
      <c r="H31"/>
      <c r="I31"/>
      <c r="J31"/>
      <c r="K31"/>
      <c r="L31"/>
      <c r="M31"/>
    </row>
    <row r="32" spans="2:13" ht="19.5" customHeight="1" x14ac:dyDescent="0.3">
      <c r="B32" s="513" t="s">
        <v>146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</row>
    <row r="33" spans="2:13" ht="23.25" customHeight="1" x14ac:dyDescent="0.3">
      <c r="B33" s="514" t="s">
        <v>142</v>
      </c>
      <c r="C33" s="511" t="s">
        <v>148</v>
      </c>
      <c r="D33" s="511" t="s">
        <v>77</v>
      </c>
      <c r="E33" s="516" t="s">
        <v>153</v>
      </c>
      <c r="F33" s="511" t="s">
        <v>154</v>
      </c>
      <c r="G33" s="517" t="s">
        <v>156</v>
      </c>
      <c r="H33" s="518"/>
      <c r="I33" s="519"/>
      <c r="J33" s="512" t="s">
        <v>160</v>
      </c>
      <c r="K33" s="512"/>
      <c r="L33" s="520" t="s">
        <v>170</v>
      </c>
      <c r="M33" s="512" t="s">
        <v>171</v>
      </c>
    </row>
    <row r="34" spans="2:13" ht="23.25" customHeight="1" x14ac:dyDescent="0.3">
      <c r="B34" s="515"/>
      <c r="C34" s="512"/>
      <c r="D34" s="512"/>
      <c r="E34" s="516"/>
      <c r="F34" s="512"/>
      <c r="G34" s="213" t="s">
        <v>157</v>
      </c>
      <c r="H34" s="273" t="s">
        <v>158</v>
      </c>
      <c r="I34" s="273" t="s">
        <v>159</v>
      </c>
      <c r="J34" s="273" t="s">
        <v>165</v>
      </c>
      <c r="K34" s="272" t="s">
        <v>169</v>
      </c>
      <c r="L34" s="521"/>
      <c r="M34" s="512"/>
    </row>
    <row r="35" spans="2:13" ht="23.25" customHeight="1" x14ac:dyDescent="0.3">
      <c r="B35" s="539" t="s">
        <v>70</v>
      </c>
      <c r="C35" s="540"/>
      <c r="D35" s="540"/>
      <c r="E35" s="540"/>
      <c r="F35" s="540"/>
      <c r="G35" s="280"/>
      <c r="H35" s="540"/>
      <c r="I35" s="540"/>
      <c r="J35" s="540"/>
      <c r="K35" s="540"/>
      <c r="L35" s="540"/>
      <c r="M35" s="541"/>
    </row>
    <row r="36" spans="2:13" ht="23.25" customHeight="1" x14ac:dyDescent="0.3">
      <c r="B36"/>
      <c r="C36"/>
      <c r="D36"/>
      <c r="E36"/>
      <c r="F36"/>
      <c r="G36"/>
      <c r="H36"/>
      <c r="I36"/>
      <c r="J36"/>
      <c r="K36"/>
      <c r="L36"/>
      <c r="M36"/>
    </row>
    <row r="37" spans="2:13" ht="23.25" customHeight="1" x14ac:dyDescent="0.3">
      <c r="B37" s="513" t="s">
        <v>147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</row>
    <row r="38" spans="2:13" ht="23.25" customHeight="1" x14ac:dyDescent="0.3">
      <c r="B38" s="514" t="s">
        <v>142</v>
      </c>
      <c r="C38" s="511" t="s">
        <v>148</v>
      </c>
      <c r="D38" s="511" t="s">
        <v>77</v>
      </c>
      <c r="E38" s="516" t="s">
        <v>153</v>
      </c>
      <c r="F38" s="516" t="s">
        <v>155</v>
      </c>
      <c r="G38" s="544" t="s">
        <v>156</v>
      </c>
      <c r="H38" s="537"/>
      <c r="I38" s="538"/>
      <c r="J38" s="512" t="s">
        <v>160</v>
      </c>
      <c r="K38" s="512"/>
      <c r="L38" s="511" t="s">
        <v>170</v>
      </c>
      <c r="M38" s="511" t="s">
        <v>171</v>
      </c>
    </row>
    <row r="39" spans="2:13" ht="117" customHeight="1" x14ac:dyDescent="0.3">
      <c r="B39" s="515"/>
      <c r="C39" s="512"/>
      <c r="D39" s="512"/>
      <c r="E39" s="516"/>
      <c r="F39" s="516"/>
      <c r="G39" s="213" t="s">
        <v>157</v>
      </c>
      <c r="H39" s="273" t="s">
        <v>158</v>
      </c>
      <c r="I39" s="273" t="s">
        <v>159</v>
      </c>
      <c r="J39" s="273" t="s">
        <v>166</v>
      </c>
      <c r="K39" s="272" t="s">
        <v>169</v>
      </c>
      <c r="L39" s="512"/>
      <c r="M39" s="512"/>
    </row>
    <row r="40" spans="2:13" ht="32.1" hidden="1" customHeight="1" x14ac:dyDescent="0.3">
      <c r="B40" s="234"/>
      <c r="C40" s="239" t="s">
        <v>197</v>
      </c>
      <c r="D40" s="281" t="s">
        <v>189</v>
      </c>
      <c r="E40" s="229"/>
      <c r="F40" s="229"/>
      <c r="G40" s="226"/>
      <c r="H40" s="229"/>
      <c r="I40" s="229"/>
      <c r="J40" s="229"/>
      <c r="K40" s="229"/>
      <c r="L40" s="229"/>
      <c r="M40" s="229"/>
    </row>
    <row r="41" spans="2:13" ht="23.25" customHeight="1" thickBot="1" x14ac:dyDescent="0.35">
      <c r="B41" s="545" t="s">
        <v>70</v>
      </c>
      <c r="C41" s="546"/>
      <c r="D41" s="546"/>
      <c r="E41" s="546"/>
      <c r="F41" s="546"/>
      <c r="G41" s="235"/>
      <c r="H41" s="546"/>
      <c r="I41" s="546"/>
      <c r="J41" s="546"/>
      <c r="K41" s="546"/>
      <c r="L41" s="546"/>
      <c r="M41" s="547"/>
    </row>
    <row r="42" spans="2:13" ht="23.25" customHeight="1" x14ac:dyDescent="0.3">
      <c r="B42"/>
      <c r="C42"/>
      <c r="D42"/>
      <c r="E42"/>
      <c r="F42"/>
      <c r="G42"/>
      <c r="H42"/>
      <c r="I42"/>
      <c r="J42"/>
      <c r="K42"/>
      <c r="L42"/>
      <c r="M42"/>
    </row>
    <row r="43" spans="2:13" ht="23.25" customHeight="1" x14ac:dyDescent="0.3">
      <c r="B43" s="548" t="s">
        <v>70</v>
      </c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</row>
    <row r="44" spans="2:13" ht="23.25" customHeight="1" x14ac:dyDescent="0.3">
      <c r="B44" s="504"/>
      <c r="C44" s="504"/>
      <c r="D44" s="504"/>
      <c r="E44" s="504"/>
      <c r="F44" s="504"/>
      <c r="G44" s="505"/>
      <c r="H44" s="504"/>
      <c r="I44" s="504"/>
      <c r="J44" s="504"/>
      <c r="K44"/>
      <c r="L44"/>
      <c r="M44"/>
    </row>
    <row r="45" spans="2:13" ht="21" customHeight="1" x14ac:dyDescent="0.3">
      <c r="B45" s="504"/>
      <c r="C45" s="504"/>
      <c r="D45" s="504"/>
      <c r="E45" s="504"/>
      <c r="F45" s="274"/>
      <c r="G45" s="274"/>
      <c r="H45" s="504"/>
      <c r="I45" s="504"/>
      <c r="J45" s="504"/>
      <c r="K45"/>
      <c r="L45"/>
      <c r="M45"/>
    </row>
    <row r="46" spans="2:13" ht="23.25" customHeight="1" x14ac:dyDescent="0.3">
      <c r="B46" s="503" t="s">
        <v>172</v>
      </c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</row>
    <row r="47" spans="2:13" ht="10.5" customHeight="1" x14ac:dyDescent="0.3">
      <c r="B47" s="506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8"/>
    </row>
    <row r="48" spans="2:13" ht="38.1" customHeight="1" x14ac:dyDescent="0.3">
      <c r="B48" s="509" t="s">
        <v>173</v>
      </c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</row>
    <row r="49" spans="1:13" ht="7.5" customHeight="1" x14ac:dyDescent="0.3"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</row>
    <row r="50" spans="1:13" ht="23.25" customHeight="1" x14ac:dyDescent="0.3">
      <c r="B50" s="503" t="s">
        <v>174</v>
      </c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</row>
    <row r="51" spans="1:13" ht="9.75" customHeight="1" x14ac:dyDescent="0.2">
      <c r="B51" s="220"/>
      <c r="C51" s="220"/>
      <c r="D51" s="220"/>
      <c r="E51" s="220"/>
      <c r="F51" s="220"/>
      <c r="G51" s="220"/>
      <c r="H51" s="220"/>
      <c r="I51" s="220"/>
      <c r="J51" s="220"/>
      <c r="K51" s="221"/>
      <c r="L51" s="221"/>
      <c r="M51" s="221"/>
    </row>
    <row r="52" spans="1:13" ht="23.25" customHeight="1" x14ac:dyDescent="0.3">
      <c r="B52" s="503" t="s">
        <v>175</v>
      </c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</row>
    <row r="53" spans="1:13" ht="12.9" customHeight="1" x14ac:dyDescent="0.3">
      <c r="A53" s="337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</row>
    <row r="54" spans="1:13" ht="23.25" customHeight="1" x14ac:dyDescent="0.3">
      <c r="B54" s="503" t="s">
        <v>218</v>
      </c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</row>
  </sheetData>
  <mergeCells count="93">
    <mergeCell ref="B41:F41"/>
    <mergeCell ref="H41:M41"/>
    <mergeCell ref="B43:M43"/>
    <mergeCell ref="B44:B45"/>
    <mergeCell ref="C44:C45"/>
    <mergeCell ref="B37:M37"/>
    <mergeCell ref="B38:B39"/>
    <mergeCell ref="C38:C39"/>
    <mergeCell ref="D38:D39"/>
    <mergeCell ref="E38:E39"/>
    <mergeCell ref="F38:F39"/>
    <mergeCell ref="G38:I38"/>
    <mergeCell ref="J38:K38"/>
    <mergeCell ref="L38:L39"/>
    <mergeCell ref="M38:M39"/>
    <mergeCell ref="B23:F23"/>
    <mergeCell ref="H23:M23"/>
    <mergeCell ref="B25:J25"/>
    <mergeCell ref="K25:M25"/>
    <mergeCell ref="B35:F35"/>
    <mergeCell ref="H35:M35"/>
    <mergeCell ref="G26:I26"/>
    <mergeCell ref="J26:K26"/>
    <mergeCell ref="L26:L27"/>
    <mergeCell ref="M26:M27"/>
    <mergeCell ref="B30:F30"/>
    <mergeCell ref="H30:M30"/>
    <mergeCell ref="B26:B27"/>
    <mergeCell ref="C26:C27"/>
    <mergeCell ref="D26:D27"/>
    <mergeCell ref="E26:E27"/>
    <mergeCell ref="G14:I14"/>
    <mergeCell ref="J14:K14"/>
    <mergeCell ref="L14:L15"/>
    <mergeCell ref="M14:M15"/>
    <mergeCell ref="B14:B15"/>
    <mergeCell ref="C14:C15"/>
    <mergeCell ref="D14:D15"/>
    <mergeCell ref="E14:E15"/>
    <mergeCell ref="F14:F15"/>
    <mergeCell ref="C8:C9"/>
    <mergeCell ref="D8:D9"/>
    <mergeCell ref="E8:E9"/>
    <mergeCell ref="F8:F9"/>
    <mergeCell ref="B7:L7"/>
    <mergeCell ref="G8:I8"/>
    <mergeCell ref="J8:K8"/>
    <mergeCell ref="L8:L9"/>
    <mergeCell ref="E4:G4"/>
    <mergeCell ref="E5:G5"/>
    <mergeCell ref="E1:G1"/>
    <mergeCell ref="E2:G2"/>
    <mergeCell ref="E3:G3"/>
    <mergeCell ref="M8:M9"/>
    <mergeCell ref="B17:F17"/>
    <mergeCell ref="H17:M17"/>
    <mergeCell ref="B19:L19"/>
    <mergeCell ref="B20:B21"/>
    <mergeCell ref="C20:C21"/>
    <mergeCell ref="D20:D21"/>
    <mergeCell ref="E20:E21"/>
    <mergeCell ref="F20:F21"/>
    <mergeCell ref="G20:I20"/>
    <mergeCell ref="J20:K20"/>
    <mergeCell ref="L20:L21"/>
    <mergeCell ref="M20:M21"/>
    <mergeCell ref="B13:L13"/>
    <mergeCell ref="B11:M11"/>
    <mergeCell ref="B8:B9"/>
    <mergeCell ref="F26:F27"/>
    <mergeCell ref="B32:M32"/>
    <mergeCell ref="B33:B34"/>
    <mergeCell ref="C33:C34"/>
    <mergeCell ref="D33:D34"/>
    <mergeCell ref="E33:E34"/>
    <mergeCell ref="F33:F34"/>
    <mergeCell ref="G33:I33"/>
    <mergeCell ref="J33:K33"/>
    <mergeCell ref="L33:L34"/>
    <mergeCell ref="M33:M34"/>
    <mergeCell ref="B54:M54"/>
    <mergeCell ref="J44:J45"/>
    <mergeCell ref="D44:D45"/>
    <mergeCell ref="E44:E45"/>
    <mergeCell ref="F44:G44"/>
    <mergeCell ref="H44:H45"/>
    <mergeCell ref="I44:I45"/>
    <mergeCell ref="B52:M52"/>
    <mergeCell ref="B46:M46"/>
    <mergeCell ref="B47:M47"/>
    <mergeCell ref="B48:M48"/>
    <mergeCell ref="B49:M49"/>
    <mergeCell ref="B50:M50"/>
  </mergeCells>
  <dataValidations disablePrompts="1" count="1">
    <dataValidation type="list" allowBlank="1" showInputMessage="1" showErrorMessage="1" sqref="E10" xr:uid="{00000000-0002-0000-0200-000000000000}">
      <formula1>#REF!</formula1>
    </dataValidation>
  </dataValidations>
  <printOptions horizontalCentered="1"/>
  <pageMargins left="3" right="0.25" top="0.5" bottom="0.5" header="0.3" footer="0.3"/>
  <pageSetup paperSize="5" scale="55" fitToHeight="0" orientation="landscape" r:id="rId1"/>
  <headerFooter>
    <oddHeader>&amp;C&amp;"-,Gras"Plan de passation de marchés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workbookViewId="0">
      <selection activeCell="E4" sqref="E4"/>
    </sheetView>
  </sheetViews>
  <sheetFormatPr defaultColWidth="9.109375" defaultRowHeight="14.4" x14ac:dyDescent="0.3"/>
  <cols>
    <col min="1" max="1" width="3.5546875" style="303" customWidth="1"/>
    <col min="2" max="2" width="12.6640625" style="303" customWidth="1"/>
    <col min="3" max="3" width="18.5546875" style="303" customWidth="1"/>
    <col min="4" max="15" width="12.6640625" style="303" customWidth="1"/>
    <col min="16" max="16" width="13.109375" style="303" customWidth="1"/>
    <col min="17" max="16384" width="9.109375" style="303"/>
  </cols>
  <sheetData>
    <row r="1" spans="2:16" s="302" customFormat="1" ht="48" customHeight="1" x14ac:dyDescent="0.3">
      <c r="B1" s="310" t="s">
        <v>10</v>
      </c>
      <c r="C1" s="311" t="s">
        <v>186</v>
      </c>
      <c r="D1" s="554"/>
      <c r="E1" s="554"/>
      <c r="F1" s="554"/>
      <c r="G1" s="554"/>
      <c r="H1" s="554"/>
      <c r="I1" s="555" t="s">
        <v>11</v>
      </c>
      <c r="J1" s="555"/>
      <c r="K1" s="550" t="s">
        <v>184</v>
      </c>
      <c r="L1" s="550"/>
      <c r="M1" s="550"/>
      <c r="N1" s="550"/>
      <c r="O1" s="550"/>
      <c r="P1" s="312"/>
    </row>
    <row r="2" spans="2:16" s="302" customFormat="1" ht="42" customHeight="1" x14ac:dyDescent="0.3">
      <c r="B2" s="310" t="s">
        <v>21</v>
      </c>
      <c r="C2" s="313" t="s">
        <v>187</v>
      </c>
      <c r="D2" s="554"/>
      <c r="E2" s="554"/>
      <c r="F2" s="554"/>
      <c r="G2" s="554"/>
      <c r="H2" s="554"/>
      <c r="I2" s="555" t="s">
        <v>20</v>
      </c>
      <c r="J2" s="555"/>
      <c r="K2" s="550" t="s">
        <v>185</v>
      </c>
      <c r="L2" s="550"/>
      <c r="M2" s="550"/>
      <c r="N2" s="550"/>
      <c r="O2" s="550"/>
      <c r="P2" s="312"/>
    </row>
    <row r="3" spans="2:16" s="302" customFormat="1" ht="36" customHeight="1" x14ac:dyDescent="0.3">
      <c r="B3" s="310" t="s">
        <v>12</v>
      </c>
      <c r="C3" s="316">
        <v>43112</v>
      </c>
      <c r="D3" s="554"/>
      <c r="E3" s="554"/>
      <c r="F3" s="554"/>
      <c r="G3" s="554"/>
      <c r="H3" s="554"/>
      <c r="I3" s="312"/>
      <c r="J3" s="312"/>
      <c r="K3" s="312"/>
      <c r="L3" s="312"/>
      <c r="M3" s="312"/>
      <c r="N3" s="312"/>
      <c r="O3" s="312"/>
      <c r="P3" s="312"/>
    </row>
    <row r="4" spans="2:16" s="318" customFormat="1" ht="15" customHeight="1" x14ac:dyDescent="0.3">
      <c r="B4" s="319"/>
      <c r="C4" s="319" t="s">
        <v>69</v>
      </c>
      <c r="D4" s="320">
        <v>43101</v>
      </c>
      <c r="E4" s="320">
        <f t="shared" ref="E4:L4" si="0">D4+34</f>
        <v>43135</v>
      </c>
      <c r="F4" s="320">
        <f t="shared" si="0"/>
        <v>43169</v>
      </c>
      <c r="G4" s="320">
        <f t="shared" si="0"/>
        <v>43203</v>
      </c>
      <c r="H4" s="320">
        <f t="shared" si="0"/>
        <v>43237</v>
      </c>
      <c r="I4" s="320">
        <f t="shared" si="0"/>
        <v>43271</v>
      </c>
      <c r="J4" s="320">
        <f t="shared" si="0"/>
        <v>43305</v>
      </c>
      <c r="K4" s="320">
        <f t="shared" si="0"/>
        <v>43339</v>
      </c>
      <c r="L4" s="320">
        <f t="shared" si="0"/>
        <v>43373</v>
      </c>
      <c r="M4" s="320">
        <f>L4+30</f>
        <v>43403</v>
      </c>
      <c r="N4" s="320">
        <f>M4+30</f>
        <v>43433</v>
      </c>
      <c r="O4" s="320">
        <f>N4+31</f>
        <v>43464</v>
      </c>
      <c r="P4" s="321"/>
    </row>
    <row r="5" spans="2:16" s="318" customFormat="1" ht="51.75" customHeight="1" x14ac:dyDescent="0.3">
      <c r="B5" s="321"/>
      <c r="C5" s="319" t="s">
        <v>19</v>
      </c>
      <c r="D5" s="322">
        <v>900000</v>
      </c>
      <c r="E5" s="322">
        <f t="shared" ref="E5:O5" si="1">D19</f>
        <v>900000</v>
      </c>
      <c r="F5" s="322">
        <f t="shared" si="1"/>
        <v>898000</v>
      </c>
      <c r="G5" s="322">
        <f t="shared" si="1"/>
        <v>898000</v>
      </c>
      <c r="H5" s="322">
        <f t="shared" si="1"/>
        <v>858000</v>
      </c>
      <c r="I5" s="322">
        <f>H19</f>
        <v>826000</v>
      </c>
      <c r="J5" s="322">
        <f t="shared" si="1"/>
        <v>794000</v>
      </c>
      <c r="K5" s="322">
        <f t="shared" si="1"/>
        <v>762000</v>
      </c>
      <c r="L5" s="322">
        <f t="shared" si="1"/>
        <v>730000</v>
      </c>
      <c r="M5" s="322">
        <f t="shared" si="1"/>
        <v>698000</v>
      </c>
      <c r="N5" s="322">
        <f t="shared" si="1"/>
        <v>698000</v>
      </c>
      <c r="O5" s="322">
        <f t="shared" si="1"/>
        <v>698000</v>
      </c>
      <c r="P5" s="323" t="s">
        <v>70</v>
      </c>
    </row>
    <row r="6" spans="2:16" s="318" customFormat="1" ht="66.75" customHeight="1" x14ac:dyDescent="0.3">
      <c r="B6" s="321"/>
      <c r="C6" s="319" t="s">
        <v>18</v>
      </c>
      <c r="D6" s="324">
        <f t="shared" ref="D6:O6" si="2">D8+D10+D13</f>
        <v>0</v>
      </c>
      <c r="E6" s="324">
        <f t="shared" si="2"/>
        <v>2000</v>
      </c>
      <c r="F6" s="324">
        <f t="shared" si="2"/>
        <v>0</v>
      </c>
      <c r="G6" s="324">
        <f t="shared" si="2"/>
        <v>40000</v>
      </c>
      <c r="H6" s="324">
        <f t="shared" si="2"/>
        <v>32000</v>
      </c>
      <c r="I6" s="324">
        <f t="shared" si="2"/>
        <v>32000</v>
      </c>
      <c r="J6" s="324">
        <f t="shared" si="2"/>
        <v>32000</v>
      </c>
      <c r="K6" s="324">
        <f t="shared" si="2"/>
        <v>32000</v>
      </c>
      <c r="L6" s="324">
        <f t="shared" si="2"/>
        <v>32000</v>
      </c>
      <c r="M6" s="324">
        <f t="shared" si="2"/>
        <v>0</v>
      </c>
      <c r="N6" s="324">
        <f t="shared" si="2"/>
        <v>0</v>
      </c>
      <c r="O6" s="324">
        <f t="shared" si="2"/>
        <v>0</v>
      </c>
      <c r="P6" s="322">
        <f>+P8+P10+P13</f>
        <v>202000</v>
      </c>
    </row>
    <row r="7" spans="2:16" s="318" customFormat="1" x14ac:dyDescent="0.3">
      <c r="B7" s="319"/>
      <c r="C7" s="319" t="s">
        <v>66</v>
      </c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2"/>
    </row>
    <row r="8" spans="2:16" s="318" customFormat="1" ht="26.25" customHeight="1" x14ac:dyDescent="0.3">
      <c r="B8" s="319" t="s">
        <v>7</v>
      </c>
      <c r="C8" s="319" t="s">
        <v>191</v>
      </c>
      <c r="D8" s="326">
        <f t="shared" ref="D8:O8" si="3">SUM(D9:D9)</f>
        <v>0</v>
      </c>
      <c r="E8" s="326">
        <f t="shared" si="3"/>
        <v>0</v>
      </c>
      <c r="F8" s="326">
        <f t="shared" si="3"/>
        <v>0</v>
      </c>
      <c r="G8" s="326">
        <f t="shared" si="3"/>
        <v>40000</v>
      </c>
      <c r="H8" s="326">
        <f t="shared" si="3"/>
        <v>32000</v>
      </c>
      <c r="I8" s="326">
        <f t="shared" si="3"/>
        <v>32000</v>
      </c>
      <c r="J8" s="326">
        <f t="shared" si="3"/>
        <v>32000</v>
      </c>
      <c r="K8" s="326">
        <f t="shared" si="3"/>
        <v>32000</v>
      </c>
      <c r="L8" s="326">
        <f t="shared" si="3"/>
        <v>32000</v>
      </c>
      <c r="M8" s="326">
        <f t="shared" si="3"/>
        <v>0</v>
      </c>
      <c r="N8" s="326">
        <f t="shared" si="3"/>
        <v>0</v>
      </c>
      <c r="O8" s="326">
        <f t="shared" si="3"/>
        <v>0</v>
      </c>
      <c r="P8" s="322">
        <f>SUM(D8:O8)</f>
        <v>200000</v>
      </c>
    </row>
    <row r="9" spans="2:16" s="318" customFormat="1" ht="38.25" customHeight="1" x14ac:dyDescent="0.3">
      <c r="B9" s="314" t="s">
        <v>0</v>
      </c>
      <c r="C9" s="314" t="s">
        <v>211</v>
      </c>
      <c r="D9" s="327">
        <f>'10. PEP'!BC13</f>
        <v>0</v>
      </c>
      <c r="E9" s="327">
        <f>'10. PEP'!BD13</f>
        <v>0</v>
      </c>
      <c r="F9" s="327">
        <f>'10. PEP'!BE13</f>
        <v>0</v>
      </c>
      <c r="G9" s="327">
        <v>40000</v>
      </c>
      <c r="H9" s="327">
        <v>32000</v>
      </c>
      <c r="I9" s="327">
        <v>32000</v>
      </c>
      <c r="J9" s="327">
        <v>32000</v>
      </c>
      <c r="K9" s="327">
        <v>32000</v>
      </c>
      <c r="L9" s="327">
        <v>32000</v>
      </c>
      <c r="M9" s="327">
        <f>'10. PEP'!BL13</f>
        <v>0</v>
      </c>
      <c r="N9" s="327">
        <f>'10. PEP'!BM13</f>
        <v>0</v>
      </c>
      <c r="O9" s="327">
        <f>'10. PEP'!BN13</f>
        <v>0</v>
      </c>
      <c r="P9" s="328"/>
    </row>
    <row r="10" spans="2:16" s="318" customFormat="1" ht="42" customHeight="1" x14ac:dyDescent="0.3">
      <c r="B10" s="319" t="s">
        <v>8</v>
      </c>
      <c r="C10" s="319" t="s">
        <v>190</v>
      </c>
      <c r="D10" s="326">
        <f t="shared" ref="D10:P10" si="4">SUM(D11:D11)</f>
        <v>0</v>
      </c>
      <c r="E10" s="326">
        <f t="shared" si="4"/>
        <v>2000</v>
      </c>
      <c r="F10" s="326">
        <f t="shared" si="4"/>
        <v>0</v>
      </c>
      <c r="G10" s="326">
        <f t="shared" si="4"/>
        <v>0</v>
      </c>
      <c r="H10" s="326">
        <f t="shared" si="4"/>
        <v>0</v>
      </c>
      <c r="I10" s="326">
        <f t="shared" si="4"/>
        <v>0</v>
      </c>
      <c r="J10" s="326">
        <f t="shared" si="4"/>
        <v>0</v>
      </c>
      <c r="K10" s="326">
        <f t="shared" si="4"/>
        <v>0</v>
      </c>
      <c r="L10" s="326">
        <f t="shared" si="4"/>
        <v>0</v>
      </c>
      <c r="M10" s="326">
        <f t="shared" si="4"/>
        <v>0</v>
      </c>
      <c r="N10" s="326">
        <f t="shared" si="4"/>
        <v>0</v>
      </c>
      <c r="O10" s="326">
        <f t="shared" si="4"/>
        <v>0</v>
      </c>
      <c r="P10" s="322">
        <f t="shared" si="4"/>
        <v>2000</v>
      </c>
    </row>
    <row r="11" spans="2:16" s="318" customFormat="1" ht="42.75" customHeight="1" x14ac:dyDescent="0.3">
      <c r="B11" s="314" t="s">
        <v>13</v>
      </c>
      <c r="C11" s="314" t="s">
        <v>202</v>
      </c>
      <c r="D11" s="327">
        <f>'10. PEP'!BC15</f>
        <v>0</v>
      </c>
      <c r="E11" s="327">
        <f>'10. PEP'!BD15</f>
        <v>2000</v>
      </c>
      <c r="F11" s="327">
        <f>'10. PEP'!BE15</f>
        <v>0</v>
      </c>
      <c r="G11" s="327">
        <f>'10. PEP'!BF15</f>
        <v>0</v>
      </c>
      <c r="H11" s="327">
        <f>'10. PEP'!BG15</f>
        <v>0</v>
      </c>
      <c r="I11" s="327">
        <f>'10. PEP'!BH15</f>
        <v>0</v>
      </c>
      <c r="J11" s="327">
        <f>'10. PEP'!BI15</f>
        <v>0</v>
      </c>
      <c r="K11" s="327">
        <f>'10. PEP'!BJ15</f>
        <v>0</v>
      </c>
      <c r="L11" s="327">
        <f>'10. PEP'!BK15</f>
        <v>0</v>
      </c>
      <c r="M11" s="327">
        <f>'10. PEP'!BL15</f>
        <v>0</v>
      </c>
      <c r="N11" s="327">
        <f>'10. PEP'!BM15</f>
        <v>0</v>
      </c>
      <c r="O11" s="327">
        <f>'10. PEP'!BN15</f>
        <v>0</v>
      </c>
      <c r="P11" s="328">
        <f t="shared" ref="P11:P12" si="5">SUM(D11:O11)</f>
        <v>2000</v>
      </c>
    </row>
    <row r="12" spans="2:16" s="318" customFormat="1" ht="58.5" customHeight="1" x14ac:dyDescent="0.3">
      <c r="B12" s="314" t="s">
        <v>204</v>
      </c>
      <c r="C12" s="314" t="s">
        <v>210</v>
      </c>
      <c r="D12" s="327">
        <f>'10. PEP'!BC17</f>
        <v>0</v>
      </c>
      <c r="E12" s="327">
        <f>'10. PEP'!BD17</f>
        <v>0</v>
      </c>
      <c r="F12" s="327">
        <f>'10. PEP'!BE17</f>
        <v>8000</v>
      </c>
      <c r="G12" s="327">
        <f>'10. PEP'!BF17</f>
        <v>16000</v>
      </c>
      <c r="H12" s="327">
        <f>'10. PEP'!BG17</f>
        <v>16000</v>
      </c>
      <c r="I12" s="327">
        <f>'10. PEP'!BH17</f>
        <v>0</v>
      </c>
      <c r="J12" s="327">
        <f>'10. PEP'!BI17</f>
        <v>0</v>
      </c>
      <c r="K12" s="327">
        <f>'10. PEP'!BJ17</f>
        <v>0</v>
      </c>
      <c r="L12" s="327">
        <f>'10. PEP'!BK17</f>
        <v>0</v>
      </c>
      <c r="M12" s="327">
        <f>'10. PEP'!BL17</f>
        <v>0</v>
      </c>
      <c r="N12" s="327">
        <f>'10. PEP'!BM17</f>
        <v>0</v>
      </c>
      <c r="O12" s="327">
        <f>'10. PEP'!BN17</f>
        <v>0</v>
      </c>
      <c r="P12" s="328">
        <f t="shared" si="5"/>
        <v>40000</v>
      </c>
    </row>
    <row r="13" spans="2:16" s="329" customFormat="1" x14ac:dyDescent="0.3">
      <c r="B13" s="323" t="s">
        <v>17</v>
      </c>
      <c r="C13" s="323"/>
      <c r="D13" s="330">
        <f t="shared" ref="D13:O13" si="6">SUM(D15:D17)</f>
        <v>0</v>
      </c>
      <c r="E13" s="330">
        <f t="shared" si="6"/>
        <v>0</v>
      </c>
      <c r="F13" s="330">
        <f t="shared" si="6"/>
        <v>0</v>
      </c>
      <c r="G13" s="330">
        <f t="shared" si="6"/>
        <v>0</v>
      </c>
      <c r="H13" s="330">
        <f t="shared" si="6"/>
        <v>0</v>
      </c>
      <c r="I13" s="330">
        <f t="shared" si="6"/>
        <v>0</v>
      </c>
      <c r="J13" s="330">
        <f t="shared" si="6"/>
        <v>0</v>
      </c>
      <c r="K13" s="330">
        <f t="shared" si="6"/>
        <v>0</v>
      </c>
      <c r="L13" s="330">
        <f t="shared" si="6"/>
        <v>0</v>
      </c>
      <c r="M13" s="330">
        <f t="shared" si="6"/>
        <v>0</v>
      </c>
      <c r="N13" s="330">
        <f t="shared" si="6"/>
        <v>0</v>
      </c>
      <c r="O13" s="330">
        <f t="shared" si="6"/>
        <v>0</v>
      </c>
      <c r="P13" s="322">
        <f t="shared" ref="P13" si="7">SUM(P14:P17)</f>
        <v>0</v>
      </c>
    </row>
    <row r="14" spans="2:16" s="329" customFormat="1" x14ac:dyDescent="0.3">
      <c r="B14" s="331"/>
      <c r="C14" s="331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2:16" s="329" customFormat="1" x14ac:dyDescent="0.3">
      <c r="B15" s="333" t="s">
        <v>6</v>
      </c>
      <c r="C15" s="334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>
        <v>0</v>
      </c>
      <c r="O15" s="335"/>
      <c r="P15" s="335">
        <f t="shared" ref="P15:P18" si="8">SUM(D15:O15)</f>
        <v>0</v>
      </c>
    </row>
    <row r="16" spans="2:16" s="329" customFormat="1" x14ac:dyDescent="0.3">
      <c r="B16" s="333" t="s">
        <v>4</v>
      </c>
      <c r="C16" s="334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>
        <f t="shared" si="8"/>
        <v>0</v>
      </c>
    </row>
    <row r="17" spans="1:16" s="329" customFormat="1" x14ac:dyDescent="0.3">
      <c r="B17" s="333" t="s">
        <v>5</v>
      </c>
      <c r="C17" s="334"/>
      <c r="D17" s="335"/>
      <c r="E17" s="335">
        <v>0</v>
      </c>
      <c r="F17" s="335">
        <v>0</v>
      </c>
      <c r="G17" s="335"/>
      <c r="H17" s="335"/>
      <c r="I17" s="335"/>
      <c r="J17" s="335"/>
      <c r="K17" s="335"/>
      <c r="L17" s="335">
        <v>0</v>
      </c>
      <c r="M17" s="335">
        <v>0</v>
      </c>
      <c r="N17" s="335">
        <v>0</v>
      </c>
      <c r="O17" s="335"/>
      <c r="P17" s="335">
        <f t="shared" si="8"/>
        <v>0</v>
      </c>
    </row>
    <row r="18" spans="1:16" s="329" customFormat="1" x14ac:dyDescent="0.3">
      <c r="B18" s="318"/>
      <c r="C18" s="318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>
        <f t="shared" si="8"/>
        <v>0</v>
      </c>
    </row>
    <row r="19" spans="1:16" ht="16.5" customHeight="1" thickBot="1" x14ac:dyDescent="0.35">
      <c r="A19" s="304"/>
      <c r="B19" s="305" t="s">
        <v>16</v>
      </c>
      <c r="C19" s="305"/>
      <c r="D19" s="306">
        <f t="shared" ref="D19:O19" si="9">D5-D6+D13</f>
        <v>900000</v>
      </c>
      <c r="E19" s="306">
        <f t="shared" si="9"/>
        <v>898000</v>
      </c>
      <c r="F19" s="306">
        <f t="shared" si="9"/>
        <v>898000</v>
      </c>
      <c r="G19" s="306">
        <f t="shared" si="9"/>
        <v>858000</v>
      </c>
      <c r="H19" s="306">
        <f t="shared" si="9"/>
        <v>826000</v>
      </c>
      <c r="I19" s="306">
        <f t="shared" si="9"/>
        <v>794000</v>
      </c>
      <c r="J19" s="306">
        <f t="shared" si="9"/>
        <v>762000</v>
      </c>
      <c r="K19" s="306">
        <f t="shared" si="9"/>
        <v>730000</v>
      </c>
      <c r="L19" s="306">
        <f t="shared" si="9"/>
        <v>698000</v>
      </c>
      <c r="M19" s="306">
        <f t="shared" si="9"/>
        <v>698000</v>
      </c>
      <c r="N19" s="306">
        <f t="shared" si="9"/>
        <v>698000</v>
      </c>
      <c r="O19" s="315">
        <f t="shared" si="9"/>
        <v>698000</v>
      </c>
      <c r="P19" s="317"/>
    </row>
    <row r="20" spans="1:16" ht="15" thickTop="1" x14ac:dyDescent="0.3">
      <c r="B20" s="552"/>
      <c r="C20" s="552"/>
      <c r="D20" s="552"/>
      <c r="E20" s="307"/>
      <c r="F20" s="308"/>
    </row>
    <row r="21" spans="1:16" x14ac:dyDescent="0.3"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</row>
    <row r="24" spans="1:16" x14ac:dyDescent="0.3">
      <c r="B24" s="307"/>
      <c r="C24" s="307"/>
      <c r="D24" s="553"/>
      <c r="E24" s="553"/>
      <c r="F24" s="307"/>
      <c r="G24" s="553"/>
      <c r="H24" s="553"/>
      <c r="I24" s="307"/>
    </row>
    <row r="25" spans="1:16" x14ac:dyDescent="0.3">
      <c r="B25" s="307"/>
      <c r="C25" s="307"/>
      <c r="D25" s="551"/>
      <c r="E25" s="551"/>
      <c r="F25" s="309"/>
      <c r="G25" s="551"/>
      <c r="H25" s="551"/>
      <c r="I25" s="307"/>
    </row>
    <row r="26" spans="1:16" x14ac:dyDescent="0.3">
      <c r="B26" s="307"/>
      <c r="C26" s="307"/>
      <c r="D26" s="551"/>
      <c r="E26" s="551"/>
      <c r="F26" s="309"/>
      <c r="G26" s="551"/>
      <c r="H26" s="551"/>
      <c r="I26" s="307"/>
    </row>
    <row r="28" spans="1:16" x14ac:dyDescent="0.3">
      <c r="F28" s="307"/>
      <c r="G28" s="307"/>
    </row>
  </sheetData>
  <mergeCells count="14">
    <mergeCell ref="K1:O1"/>
    <mergeCell ref="K2:O2"/>
    <mergeCell ref="D25:E25"/>
    <mergeCell ref="G25:H25"/>
    <mergeCell ref="D26:E26"/>
    <mergeCell ref="G26:H26"/>
    <mergeCell ref="B20:D20"/>
    <mergeCell ref="D24:E24"/>
    <mergeCell ref="G24:H24"/>
    <mergeCell ref="D1:H1"/>
    <mergeCell ref="D2:H2"/>
    <mergeCell ref="D3:H3"/>
    <mergeCell ref="I1:J1"/>
    <mergeCell ref="I2:J2"/>
  </mergeCells>
  <printOptions horizontalCentered="1"/>
  <pageMargins left="0.28000000000000003" right="0.28000000000000003" top="1.0900000000000001" bottom="1.38" header="0.41" footer="0.3"/>
  <pageSetup paperSize="17" orientation="landscape" r:id="rId1"/>
  <headerFooter>
    <oddHeader>&amp;C&amp;"-,Bold"&amp;14Projections mensuelles du flux de trésorerie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6"/>
  <sheetViews>
    <sheetView topLeftCell="A16" workbookViewId="0">
      <selection activeCell="C17" sqref="C17"/>
    </sheetView>
  </sheetViews>
  <sheetFormatPr defaultColWidth="11.5546875" defaultRowHeight="14.4" x14ac:dyDescent="0.3"/>
  <cols>
    <col min="2" max="2" width="11" customWidth="1"/>
    <col min="3" max="3" width="18.5546875" customWidth="1"/>
    <col min="5" max="5" width="10.6640625" customWidth="1"/>
    <col min="6" max="6" width="18.5546875" hidden="1" customWidth="1"/>
    <col min="7" max="8" width="12.109375" hidden="1" customWidth="1"/>
    <col min="9" max="12" width="0" hidden="1" customWidth="1"/>
    <col min="13" max="13" width="15.109375" hidden="1" customWidth="1"/>
    <col min="14" max="14" width="16" hidden="1" customWidth="1"/>
    <col min="15" max="15" width="14.88671875" hidden="1" customWidth="1"/>
    <col min="16" max="16" width="15.6640625" hidden="1" customWidth="1"/>
    <col min="17" max="17" width="14.88671875" hidden="1" customWidth="1"/>
    <col min="18" max="18" width="13.33203125" hidden="1" customWidth="1"/>
    <col min="19" max="19" width="13.5546875" hidden="1" customWidth="1"/>
    <col min="20" max="20" width="15.44140625" hidden="1" customWidth="1"/>
    <col min="21" max="22" width="13.5546875" hidden="1" customWidth="1"/>
    <col min="23" max="23" width="14.44140625" hidden="1" customWidth="1"/>
    <col min="24" max="24" width="13.5546875" hidden="1" customWidth="1"/>
    <col min="25" max="25" width="14.33203125" hidden="1" customWidth="1"/>
    <col min="26" max="26" width="15.5546875" hidden="1" customWidth="1"/>
    <col min="27" max="27" width="14.88671875" hidden="1" customWidth="1"/>
    <col min="28" max="28" width="16.109375" hidden="1" customWidth="1"/>
    <col min="29" max="29" width="15" hidden="1" customWidth="1"/>
    <col min="30" max="30" width="15.33203125" hidden="1" customWidth="1"/>
    <col min="31" max="31" width="11.88671875" hidden="1" customWidth="1"/>
    <col min="32" max="32" width="12.33203125" hidden="1" customWidth="1"/>
    <col min="33" max="33" width="0" hidden="1" customWidth="1"/>
    <col min="34" max="34" width="12.109375" hidden="1" customWidth="1"/>
    <col min="35" max="40" width="0" hidden="1" customWidth="1"/>
    <col min="41" max="41" width="12.109375" hidden="1" customWidth="1"/>
    <col min="42" max="42" width="0" hidden="1" customWidth="1"/>
    <col min="51" max="51" width="12.33203125" bestFit="1" customWidth="1"/>
    <col min="55" max="55" width="12.44140625" bestFit="1" customWidth="1"/>
  </cols>
  <sheetData>
    <row r="1" spans="1:66" x14ac:dyDescent="0.3">
      <c r="C1" s="243" t="s">
        <v>10</v>
      </c>
      <c r="D1" s="499" t="str">
        <f>'[2]1.Plan Annuel d''opération'!D1:F1</f>
        <v>Unité Technique d'Exécution du MEF</v>
      </c>
      <c r="E1" s="499"/>
      <c r="F1" s="499"/>
      <c r="G1" s="499"/>
      <c r="H1" s="499"/>
      <c r="I1" s="499"/>
      <c r="J1" s="500" t="s">
        <v>11</v>
      </c>
      <c r="K1" s="500"/>
      <c r="L1" s="499" t="str">
        <f>'[2]1.Plan Annuel d''opération'!L1:Q1</f>
        <v>PROGRAMME D'INFRASTRUCTURE PRODUCTIVE</v>
      </c>
      <c r="M1" s="499"/>
      <c r="N1" s="499"/>
      <c r="O1" s="499"/>
      <c r="P1" s="499"/>
    </row>
    <row r="2" spans="1:66" x14ac:dyDescent="0.3">
      <c r="C2" s="243" t="s">
        <v>21</v>
      </c>
      <c r="D2" s="499" t="s">
        <v>187</v>
      </c>
      <c r="E2" s="499"/>
      <c r="F2" s="499"/>
      <c r="G2" s="499"/>
      <c r="H2" s="499"/>
      <c r="I2" s="499"/>
      <c r="J2" s="500" t="s">
        <v>20</v>
      </c>
      <c r="K2" s="500"/>
      <c r="L2" s="499" t="str">
        <f>'[2]1.Plan Annuel d''opération'!L2:Q2</f>
        <v>HA-L1076</v>
      </c>
      <c r="M2" s="499"/>
      <c r="N2" s="499"/>
      <c r="O2" s="499"/>
      <c r="P2" s="499"/>
    </row>
    <row r="3" spans="1:66" x14ac:dyDescent="0.3">
      <c r="C3" s="243" t="s">
        <v>12</v>
      </c>
      <c r="D3" s="501">
        <v>43101</v>
      </c>
      <c r="E3" s="499"/>
      <c r="F3" s="499"/>
      <c r="G3" s="499"/>
      <c r="H3" s="499"/>
      <c r="I3" s="499"/>
      <c r="J3" s="8"/>
      <c r="K3" s="8"/>
      <c r="L3" s="8"/>
      <c r="M3" s="8"/>
      <c r="N3" s="8"/>
      <c r="O3" s="8"/>
      <c r="P3" s="8"/>
    </row>
    <row r="6" spans="1:66" ht="15" customHeight="1" x14ac:dyDescent="0.3">
      <c r="A6" s="2"/>
      <c r="B6" s="495" t="s">
        <v>52</v>
      </c>
      <c r="C6" s="498"/>
      <c r="D6" s="2" t="s">
        <v>2</v>
      </c>
      <c r="E6" s="2" t="s">
        <v>3</v>
      </c>
      <c r="F6" s="244"/>
      <c r="G6" s="291" t="s">
        <v>193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</row>
    <row r="7" spans="1:66" ht="27.6" x14ac:dyDescent="0.3">
      <c r="A7" s="11"/>
      <c r="B7" s="11"/>
      <c r="C7" s="11" t="s">
        <v>66</v>
      </c>
      <c r="D7" s="11" t="s">
        <v>67</v>
      </c>
      <c r="E7" s="11" t="s">
        <v>68</v>
      </c>
      <c r="F7" s="11" t="s">
        <v>194</v>
      </c>
      <c r="G7" s="245">
        <v>41640</v>
      </c>
      <c r="H7" s="245">
        <v>41671</v>
      </c>
      <c r="I7" s="245">
        <v>41699</v>
      </c>
      <c r="J7" s="245">
        <v>41730</v>
      </c>
      <c r="K7" s="245">
        <v>41760</v>
      </c>
      <c r="L7" s="245">
        <v>41791</v>
      </c>
      <c r="M7" s="245">
        <v>41821</v>
      </c>
      <c r="N7" s="245">
        <v>41852</v>
      </c>
      <c r="O7" s="245">
        <v>41883</v>
      </c>
      <c r="P7" s="245">
        <v>41913</v>
      </c>
      <c r="Q7" s="245">
        <v>41944</v>
      </c>
      <c r="R7" s="246">
        <v>41974</v>
      </c>
      <c r="S7" s="246">
        <v>42005</v>
      </c>
      <c r="T7" s="246">
        <v>42036</v>
      </c>
      <c r="U7" s="246">
        <v>42064</v>
      </c>
      <c r="V7" s="246">
        <v>42095</v>
      </c>
      <c r="W7" s="246">
        <v>42125</v>
      </c>
      <c r="X7" s="246">
        <v>42156</v>
      </c>
      <c r="Y7" s="246">
        <v>42186</v>
      </c>
      <c r="Z7" s="246">
        <v>42217</v>
      </c>
      <c r="AA7" s="246">
        <v>42248</v>
      </c>
      <c r="AB7" s="246">
        <v>42278</v>
      </c>
      <c r="AC7" s="246">
        <v>42309</v>
      </c>
      <c r="AD7" s="246">
        <v>42339</v>
      </c>
      <c r="AE7" s="246">
        <v>42370</v>
      </c>
      <c r="AF7" s="246">
        <v>42401</v>
      </c>
      <c r="AG7" s="246">
        <v>42430</v>
      </c>
      <c r="AH7" s="246">
        <v>42461</v>
      </c>
      <c r="AI7" s="246">
        <v>42491</v>
      </c>
      <c r="AJ7" s="246">
        <v>42522</v>
      </c>
      <c r="AK7" s="246">
        <v>42552</v>
      </c>
      <c r="AL7" s="246">
        <v>42583</v>
      </c>
      <c r="AM7" s="246">
        <v>42614</v>
      </c>
      <c r="AN7" s="246">
        <v>42644</v>
      </c>
      <c r="AO7" s="246">
        <v>42675</v>
      </c>
      <c r="AP7" s="246">
        <v>42705</v>
      </c>
      <c r="AQ7" s="246">
        <v>42736</v>
      </c>
      <c r="AR7" s="246">
        <v>42767</v>
      </c>
      <c r="AS7" s="246">
        <v>42795</v>
      </c>
      <c r="AT7" s="246">
        <v>42826</v>
      </c>
      <c r="AU7" s="246">
        <v>42856</v>
      </c>
      <c r="AV7" s="246">
        <v>42887</v>
      </c>
      <c r="AW7" s="246">
        <v>42917</v>
      </c>
      <c r="AX7" s="246">
        <v>42948</v>
      </c>
      <c r="AY7" s="246">
        <v>42979</v>
      </c>
      <c r="AZ7" s="246">
        <v>43009</v>
      </c>
      <c r="BA7" s="246">
        <v>43040</v>
      </c>
      <c r="BB7" s="246">
        <v>43070</v>
      </c>
      <c r="BC7" s="246">
        <v>43101</v>
      </c>
      <c r="BD7" s="246">
        <v>43132</v>
      </c>
      <c r="BE7" s="246">
        <v>43160</v>
      </c>
      <c r="BF7" s="246">
        <v>43191</v>
      </c>
      <c r="BG7" s="246">
        <v>43221</v>
      </c>
      <c r="BH7" s="246">
        <v>43252</v>
      </c>
      <c r="BI7" s="246">
        <v>43282</v>
      </c>
      <c r="BJ7" s="246">
        <v>43313</v>
      </c>
      <c r="BK7" s="246">
        <v>43344</v>
      </c>
      <c r="BL7" s="246">
        <v>43374</v>
      </c>
      <c r="BM7" s="246">
        <v>43405</v>
      </c>
      <c r="BN7" s="246">
        <v>43435</v>
      </c>
    </row>
    <row r="8" spans="1:66" x14ac:dyDescent="0.3">
      <c r="A8" s="51" t="s">
        <v>64</v>
      </c>
      <c r="B8" s="47"/>
      <c r="C8" s="48"/>
      <c r="D8" s="49"/>
      <c r="E8" s="49"/>
      <c r="F8" s="4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x14ac:dyDescent="0.3">
      <c r="A9" s="43" t="s">
        <v>7</v>
      </c>
      <c r="B9" s="43"/>
      <c r="C9" s="43"/>
      <c r="D9" s="58"/>
      <c r="E9" s="58"/>
      <c r="F9" s="58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</row>
    <row r="10" spans="1:66" x14ac:dyDescent="0.3">
      <c r="A10" s="23"/>
      <c r="B10" s="59" t="s">
        <v>22</v>
      </c>
      <c r="C10" s="59">
        <f>'[2]1.Plan Annuel d''opération'!C15</f>
        <v>0</v>
      </c>
      <c r="D10" s="67"/>
      <c r="E10" s="67"/>
      <c r="F10" s="6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</row>
    <row r="11" spans="1:66" ht="36" x14ac:dyDescent="0.3">
      <c r="A11" s="4"/>
      <c r="B11" s="282" t="s">
        <v>0</v>
      </c>
      <c r="C11" s="249" t="s">
        <v>199</v>
      </c>
      <c r="D11" s="68">
        <v>41760</v>
      </c>
      <c r="E11" s="68">
        <v>42614</v>
      </c>
      <c r="F11" s="261">
        <v>35811651.130000003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48">
        <v>7200000</v>
      </c>
      <c r="M11" s="248">
        <v>1363611.93</v>
      </c>
      <c r="N11" s="261">
        <v>0</v>
      </c>
      <c r="O11" s="248">
        <v>1146886.75</v>
      </c>
      <c r="P11" s="248">
        <v>593438.61</v>
      </c>
      <c r="Q11" s="248">
        <v>2355502.5699999998</v>
      </c>
      <c r="R11" s="248">
        <f>1082130.72+3539466.95</f>
        <v>4621597.67</v>
      </c>
      <c r="S11" s="248">
        <v>887639.13</v>
      </c>
      <c r="T11" s="248">
        <v>2085241.05</v>
      </c>
      <c r="U11" s="262">
        <v>865862.08</v>
      </c>
      <c r="V11" s="248">
        <v>1299817.77</v>
      </c>
      <c r="W11" s="248">
        <v>1099884.17</v>
      </c>
      <c r="X11" s="248">
        <v>2213684.67</v>
      </c>
      <c r="Y11" s="248">
        <v>2477115.04</v>
      </c>
      <c r="Z11" s="248">
        <v>2789881.75</v>
      </c>
      <c r="AA11" s="248"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8">
        <v>1845540.35</v>
      </c>
      <c r="AH11" s="248">
        <v>0</v>
      </c>
      <c r="AI11" s="248">
        <v>0</v>
      </c>
      <c r="AJ11" s="248">
        <v>0</v>
      </c>
      <c r="AK11" s="248">
        <v>0</v>
      </c>
      <c r="AL11" s="248">
        <v>0</v>
      </c>
      <c r="AM11" s="248">
        <f>1172000+9068.57-9731.93+4028.39</f>
        <v>1175365.03</v>
      </c>
      <c r="AN11" s="248">
        <f>(895291.28)*2</f>
        <v>1790582.56</v>
      </c>
      <c r="AO11" s="248">
        <v>0</v>
      </c>
      <c r="AP11" s="248">
        <v>0</v>
      </c>
      <c r="AQ11" s="248">
        <v>0</v>
      </c>
      <c r="AR11" s="248">
        <v>0</v>
      </c>
      <c r="AS11" s="248">
        <v>0</v>
      </c>
      <c r="AT11" s="248">
        <v>0</v>
      </c>
      <c r="AU11" s="248">
        <v>0</v>
      </c>
      <c r="AV11" s="248">
        <v>0</v>
      </c>
      <c r="AW11" s="248">
        <v>0</v>
      </c>
      <c r="AX11" s="248">
        <f>895291.28*0</f>
        <v>0</v>
      </c>
      <c r="AY11" s="248">
        <f>1171336.64</f>
        <v>1171336.6399999999</v>
      </c>
      <c r="AZ11" s="248">
        <f>721350.43</f>
        <v>721350.43</v>
      </c>
      <c r="BA11" s="248">
        <f>721350.43</f>
        <v>721350.43</v>
      </c>
      <c r="BB11" s="248">
        <v>0</v>
      </c>
      <c r="BC11" s="248">
        <v>0</v>
      </c>
      <c r="BD11" s="248">
        <v>0</v>
      </c>
      <c r="BE11" s="248">
        <v>0</v>
      </c>
      <c r="BF11" s="248">
        <v>0</v>
      </c>
      <c r="BG11" s="248">
        <v>0</v>
      </c>
      <c r="BH11" s="248">
        <v>0</v>
      </c>
      <c r="BI11" s="248">
        <v>0</v>
      </c>
      <c r="BJ11" s="248">
        <v>0</v>
      </c>
      <c r="BK11" s="248">
        <v>0</v>
      </c>
      <c r="BL11" s="248">
        <v>0</v>
      </c>
      <c r="BM11" s="248">
        <v>0</v>
      </c>
      <c r="BN11" s="248">
        <v>0</v>
      </c>
    </row>
    <row r="12" spans="1:66" ht="38.25" customHeight="1" x14ac:dyDescent="0.3">
      <c r="A12" s="4"/>
      <c r="B12" s="282" t="s">
        <v>206</v>
      </c>
      <c r="C12" s="249" t="s">
        <v>205</v>
      </c>
      <c r="D12" s="68">
        <v>42917</v>
      </c>
      <c r="E12" s="68">
        <v>42979</v>
      </c>
      <c r="F12" s="261"/>
      <c r="G12" s="247"/>
      <c r="H12" s="247"/>
      <c r="I12" s="247"/>
      <c r="J12" s="247"/>
      <c r="K12" s="247"/>
      <c r="L12" s="247"/>
      <c r="M12" s="247"/>
      <c r="N12" s="247"/>
      <c r="O12" s="247"/>
      <c r="P12" s="258"/>
      <c r="Q12" s="247"/>
      <c r="R12" s="247"/>
      <c r="S12" s="248"/>
      <c r="T12" s="259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52"/>
      <c r="AG12" s="283"/>
      <c r="AH12" s="283"/>
      <c r="AI12" s="283"/>
      <c r="AJ12" s="284"/>
      <c r="AK12" s="284"/>
      <c r="AL12" s="284"/>
      <c r="AM12" s="284"/>
      <c r="AN12" s="284"/>
      <c r="AO12" s="284"/>
      <c r="AP12" s="284"/>
      <c r="AQ12" s="284">
        <v>0</v>
      </c>
      <c r="AR12" s="284">
        <v>0</v>
      </c>
      <c r="AS12" s="284">
        <v>0</v>
      </c>
      <c r="AT12" s="248">
        <v>0</v>
      </c>
      <c r="AU12" s="248">
        <v>0</v>
      </c>
      <c r="AV12" s="248">
        <v>0</v>
      </c>
      <c r="AW12" s="248">
        <v>0</v>
      </c>
      <c r="AX12" s="248">
        <v>0</v>
      </c>
      <c r="AY12" s="248">
        <v>115238.53</v>
      </c>
      <c r="AZ12" s="248">
        <v>0</v>
      </c>
      <c r="BA12" s="248">
        <v>0</v>
      </c>
      <c r="BB12" s="248">
        <f>88676.05+22740.74</f>
        <v>111416.79000000001</v>
      </c>
      <c r="BC12" s="248">
        <v>0</v>
      </c>
      <c r="BD12" s="248">
        <f>115238.53-111416.79</f>
        <v>3821.7400000000052</v>
      </c>
      <c r="BE12" s="248">
        <v>0</v>
      </c>
      <c r="BF12" s="248">
        <v>0</v>
      </c>
      <c r="BG12" s="248">
        <v>0</v>
      </c>
      <c r="BH12" s="248">
        <v>0</v>
      </c>
      <c r="BI12" s="248">
        <v>0</v>
      </c>
      <c r="BJ12" s="248">
        <v>0</v>
      </c>
      <c r="BK12" s="248">
        <v>0</v>
      </c>
      <c r="BL12" s="248">
        <v>0</v>
      </c>
      <c r="BM12" s="248">
        <v>0</v>
      </c>
      <c r="BN12" s="248">
        <v>0</v>
      </c>
    </row>
    <row r="13" spans="1:66" ht="38.25" customHeight="1" x14ac:dyDescent="0.3">
      <c r="A13" s="4"/>
      <c r="B13" s="282" t="s">
        <v>192</v>
      </c>
      <c r="C13" s="249" t="s">
        <v>213</v>
      </c>
      <c r="D13" s="68">
        <v>43191</v>
      </c>
      <c r="E13" s="68">
        <v>43344</v>
      </c>
      <c r="F13" s="261"/>
      <c r="G13" s="247"/>
      <c r="H13" s="247"/>
      <c r="I13" s="247"/>
      <c r="J13" s="247"/>
      <c r="K13" s="247"/>
      <c r="L13" s="247"/>
      <c r="M13" s="247"/>
      <c r="N13" s="247"/>
      <c r="O13" s="247"/>
      <c r="P13" s="258"/>
      <c r="Q13" s="247"/>
      <c r="R13" s="247"/>
      <c r="S13" s="248"/>
      <c r="T13" s="259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52"/>
      <c r="AG13" s="283"/>
      <c r="AH13" s="283"/>
      <c r="AI13" s="283"/>
      <c r="AJ13" s="284"/>
      <c r="AK13" s="284"/>
      <c r="AL13" s="284"/>
      <c r="AM13" s="284"/>
      <c r="AN13" s="284"/>
      <c r="AO13" s="284"/>
      <c r="AP13" s="284"/>
      <c r="AQ13" s="284">
        <v>0</v>
      </c>
      <c r="AR13" s="284">
        <v>0</v>
      </c>
      <c r="AS13" s="284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48">
        <v>0</v>
      </c>
      <c r="AZ13" s="248">
        <v>0</v>
      </c>
      <c r="BA13" s="248">
        <v>0</v>
      </c>
      <c r="BB13" s="248">
        <v>0</v>
      </c>
      <c r="BC13" s="248">
        <v>0</v>
      </c>
      <c r="BD13" s="248">
        <v>0</v>
      </c>
      <c r="BE13" s="248">
        <v>0</v>
      </c>
      <c r="BF13" s="248">
        <v>80000</v>
      </c>
      <c r="BG13" s="248">
        <v>64000</v>
      </c>
      <c r="BH13" s="248">
        <v>64000</v>
      </c>
      <c r="BI13" s="248">
        <v>64000</v>
      </c>
      <c r="BJ13" s="248">
        <v>64000</v>
      </c>
      <c r="BK13" s="248">
        <v>64000</v>
      </c>
      <c r="BL13" s="248">
        <v>0</v>
      </c>
      <c r="BM13" s="248">
        <v>0</v>
      </c>
      <c r="BN13" s="248"/>
    </row>
    <row r="14" spans="1:66" x14ac:dyDescent="0.3">
      <c r="A14" s="44"/>
      <c r="B14" s="44" t="s">
        <v>8</v>
      </c>
      <c r="C14" s="44"/>
      <c r="D14" s="71"/>
      <c r="E14" s="71"/>
      <c r="F14" s="71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253"/>
      <c r="AH14" s="253"/>
      <c r="AI14" s="253"/>
      <c r="AJ14" s="253"/>
      <c r="AK14" s="253"/>
      <c r="AL14" s="253"/>
      <c r="AM14" s="253"/>
      <c r="AN14" s="253"/>
      <c r="AO14" s="253"/>
      <c r="AP14" s="254" t="s">
        <v>79</v>
      </c>
      <c r="AQ14" s="253"/>
      <c r="AR14" s="253"/>
      <c r="AS14" s="253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</row>
    <row r="15" spans="1:66" ht="24" x14ac:dyDescent="0.3">
      <c r="A15" s="18"/>
      <c r="B15" s="20" t="s">
        <v>204</v>
      </c>
      <c r="C15" s="249" t="s">
        <v>202</v>
      </c>
      <c r="D15" s="68">
        <v>43040</v>
      </c>
      <c r="E15" s="68">
        <v>43101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64"/>
      <c r="AL15" s="64"/>
      <c r="AM15" s="64"/>
      <c r="AN15" s="64"/>
      <c r="AO15" s="64"/>
      <c r="AP15" s="64"/>
      <c r="AQ15" s="284"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2000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v>0</v>
      </c>
      <c r="BN15" s="284">
        <v>0</v>
      </c>
    </row>
    <row r="16" spans="1:66" ht="43.5" customHeight="1" x14ac:dyDescent="0.3">
      <c r="A16" s="18"/>
      <c r="B16" s="20" t="s">
        <v>208</v>
      </c>
      <c r="C16" s="250" t="s">
        <v>207</v>
      </c>
      <c r="D16" s="68">
        <v>42887</v>
      </c>
      <c r="E16" s="68">
        <v>42887</v>
      </c>
      <c r="F16" s="247"/>
      <c r="G16" s="60"/>
      <c r="H16" s="60"/>
      <c r="I16" s="60"/>
      <c r="J16" s="60"/>
      <c r="K16" s="60"/>
      <c r="L16" s="60"/>
      <c r="M16" s="60"/>
      <c r="N16" s="60"/>
      <c r="O16" s="247"/>
      <c r="P16" s="247"/>
      <c r="Q16" s="247"/>
      <c r="R16" s="247"/>
      <c r="S16" s="18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284"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f>382.69+67.6+4534.2</f>
        <v>4984.49</v>
      </c>
      <c r="AX16" s="284">
        <f>8992.83+1586.97+892.48+157.4</f>
        <v>11629.679999999998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v>0</v>
      </c>
      <c r="BN16" s="284">
        <v>0</v>
      </c>
    </row>
    <row r="17" spans="1:66" ht="50.25" customHeight="1" x14ac:dyDescent="0.3">
      <c r="A17" s="18"/>
      <c r="B17" s="298" t="s">
        <v>212</v>
      </c>
      <c r="C17" s="250" t="s">
        <v>210</v>
      </c>
      <c r="D17" s="68">
        <v>43160</v>
      </c>
      <c r="E17" s="68">
        <v>43221</v>
      </c>
      <c r="F17" s="247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8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284">
        <v>0</v>
      </c>
      <c r="BD17" s="284">
        <v>0</v>
      </c>
      <c r="BE17" s="284">
        <v>8000</v>
      </c>
      <c r="BF17" s="284">
        <v>16000</v>
      </c>
      <c r="BG17" s="284">
        <v>16000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v>0</v>
      </c>
      <c r="BN17" s="284">
        <v>0</v>
      </c>
    </row>
    <row r="18" spans="1:66" x14ac:dyDescent="0.3">
      <c r="A18" s="18"/>
      <c r="B18" s="20" t="s">
        <v>195</v>
      </c>
      <c r="C18" s="250"/>
      <c r="D18" s="69"/>
      <c r="E18" s="69"/>
      <c r="F18" s="247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8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284">
        <v>0</v>
      </c>
      <c r="BD18" s="284"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v>0</v>
      </c>
      <c r="BN18" s="284">
        <v>0</v>
      </c>
    </row>
    <row r="19" spans="1:66" x14ac:dyDescent="0.3">
      <c r="A19" s="44" t="s">
        <v>9</v>
      </c>
      <c r="B19" s="44"/>
      <c r="C19" s="44"/>
      <c r="D19" s="71"/>
      <c r="E19" s="71"/>
      <c r="F19" s="71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</row>
    <row r="20" spans="1:66" x14ac:dyDescent="0.3">
      <c r="A20" s="4"/>
      <c r="B20" s="59" t="s">
        <v>24</v>
      </c>
      <c r="C20" s="59"/>
      <c r="D20" s="67"/>
      <c r="E20" s="67"/>
      <c r="F20" s="67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</row>
    <row r="21" spans="1:66" x14ac:dyDescent="0.3">
      <c r="A21" s="4"/>
      <c r="B21" s="16" t="s">
        <v>14</v>
      </c>
      <c r="C21" s="16">
        <f>'[2]1.Plan Annuel d''opération'!C33</f>
        <v>0</v>
      </c>
      <c r="D21" s="70"/>
      <c r="E21" s="70"/>
      <c r="F21" s="70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</row>
    <row r="22" spans="1:66" x14ac:dyDescent="0.3">
      <c r="A22" s="4"/>
      <c r="B22" s="16" t="s">
        <v>40</v>
      </c>
      <c r="C22" s="16">
        <f>'[2]1.Plan Annuel d''opération'!C34</f>
        <v>0</v>
      </c>
      <c r="D22" s="70"/>
      <c r="E22" s="70"/>
      <c r="F22" s="70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</row>
    <row r="23" spans="1:66" x14ac:dyDescent="0.3">
      <c r="A23" s="44" t="s">
        <v>15</v>
      </c>
      <c r="B23" s="44"/>
      <c r="C23" s="44"/>
      <c r="D23" s="71"/>
      <c r="E23" s="71"/>
      <c r="F23" s="71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</row>
    <row r="24" spans="1:66" x14ac:dyDescent="0.3">
      <c r="A24" s="64"/>
      <c r="B24" s="59" t="s">
        <v>26</v>
      </c>
      <c r="C24" s="59">
        <f>'[2]1.Plan Annuel d''opération'!C36</f>
        <v>0</v>
      </c>
      <c r="D24" s="67"/>
      <c r="E24" s="67"/>
      <c r="F24" s="67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</row>
    <row r="25" spans="1:66" x14ac:dyDescent="0.3">
      <c r="A25" s="64"/>
      <c r="B25" s="61" t="s">
        <v>41</v>
      </c>
      <c r="C25" s="61">
        <f>'[2]1.Plan Annuel d''opération'!C37</f>
        <v>0</v>
      </c>
      <c r="D25" s="68"/>
      <c r="E25" s="68"/>
      <c r="F25" s="68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</row>
    <row r="26" spans="1:66" x14ac:dyDescent="0.3">
      <c r="A26" s="64"/>
      <c r="B26" s="61" t="s">
        <v>42</v>
      </c>
      <c r="C26" s="61">
        <f>'[2]1.Plan Annuel d''opération'!C38</f>
        <v>0</v>
      </c>
      <c r="D26" s="68"/>
      <c r="E26" s="68"/>
      <c r="F26" s="68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</row>
    <row r="27" spans="1:66" x14ac:dyDescent="0.3">
      <c r="A27" s="64"/>
      <c r="B27" s="62" t="s">
        <v>44</v>
      </c>
      <c r="C27" s="62">
        <f>'[2]1.Plan Annuel d''opération'!C39</f>
        <v>0</v>
      </c>
      <c r="D27" s="68"/>
      <c r="E27" s="68"/>
      <c r="F27" s="68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</row>
    <row r="28" spans="1:66" x14ac:dyDescent="0.3">
      <c r="A28" s="4"/>
      <c r="B28" s="16" t="s">
        <v>43</v>
      </c>
      <c r="C28" s="16">
        <f>'[2]1.Plan Annuel d''opération'!C40</f>
        <v>0</v>
      </c>
      <c r="D28" s="70"/>
      <c r="E28" s="70"/>
      <c r="F28" s="70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</row>
    <row r="29" spans="1:66" x14ac:dyDescent="0.3">
      <c r="A29" s="22"/>
      <c r="B29" s="16" t="s">
        <v>58</v>
      </c>
      <c r="C29" s="16">
        <f>'[2]1.Plan Annuel d''opération'!C41</f>
        <v>0</v>
      </c>
      <c r="D29" s="70"/>
      <c r="E29" s="70"/>
      <c r="F29" s="70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</row>
    <row r="30" spans="1:66" x14ac:dyDescent="0.3">
      <c r="A30" s="44" t="s">
        <v>15</v>
      </c>
      <c r="B30" s="44"/>
      <c r="C30" s="44"/>
      <c r="D30" s="71"/>
      <c r="E30" s="71"/>
      <c r="F30" s="71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66" x14ac:dyDescent="0.3">
      <c r="A31" s="4"/>
      <c r="B31" s="59" t="s">
        <v>38</v>
      </c>
      <c r="C31" s="59">
        <f>'[2]1.Plan Annuel d''opération'!C43</f>
        <v>0</v>
      </c>
      <c r="D31" s="67"/>
      <c r="E31" s="67"/>
      <c r="F31" s="67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</row>
    <row r="32" spans="1:66" x14ac:dyDescent="0.3">
      <c r="A32" s="4"/>
      <c r="B32" s="65" t="s">
        <v>45</v>
      </c>
      <c r="C32" s="65">
        <f>'[2]1.Plan Annuel d''opération'!C44</f>
        <v>0</v>
      </c>
      <c r="D32" s="68"/>
      <c r="E32" s="68"/>
      <c r="F32" s="68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</row>
    <row r="33" spans="1:54" x14ac:dyDescent="0.3">
      <c r="A33" s="4"/>
      <c r="B33" s="65" t="s">
        <v>46</v>
      </c>
      <c r="C33" s="65">
        <f>'[2]1.Plan Annuel d''opération'!C45</f>
        <v>0</v>
      </c>
      <c r="D33" s="68"/>
      <c r="E33" s="68"/>
      <c r="F33" s="68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</row>
    <row r="34" spans="1:54" x14ac:dyDescent="0.3">
      <c r="A34" s="4"/>
      <c r="B34" s="59" t="s">
        <v>55</v>
      </c>
      <c r="C34" s="59">
        <f>'[2]1.Plan Annuel d''opération'!C46</f>
        <v>0</v>
      </c>
      <c r="D34" s="67"/>
      <c r="E34" s="67"/>
      <c r="F34" s="67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</row>
    <row r="35" spans="1:54" x14ac:dyDescent="0.3">
      <c r="A35" s="4"/>
      <c r="B35" s="21" t="s">
        <v>56</v>
      </c>
      <c r="C35" s="21">
        <f>'[2]1.Plan Annuel d''opération'!C47</f>
        <v>0</v>
      </c>
      <c r="D35" s="70"/>
      <c r="E35" s="70"/>
      <c r="F35" s="70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</row>
    <row r="36" spans="1:54" x14ac:dyDescent="0.3">
      <c r="A36" s="4"/>
      <c r="B36" s="21" t="s">
        <v>57</v>
      </c>
      <c r="C36" s="21">
        <f>'[2]1.Plan Annuel d''opération'!C48</f>
        <v>0</v>
      </c>
      <c r="D36" s="70"/>
      <c r="E36" s="70"/>
      <c r="F36" s="70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</row>
  </sheetData>
  <mergeCells count="9">
    <mergeCell ref="AQ6:BN6"/>
    <mergeCell ref="B6:C6"/>
    <mergeCell ref="D1:I1"/>
    <mergeCell ref="J1:K1"/>
    <mergeCell ref="L1:P1"/>
    <mergeCell ref="D2:I2"/>
    <mergeCell ref="J2:K2"/>
    <mergeCell ref="L2:P2"/>
    <mergeCell ref="D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CID/CHA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3132/GR-HA;</Approval_x0020_Number>
    <Phase xmlns="cdc7663a-08f0-4737-9e8c-148ce897a09c">ACTIVE</Phase>
    <Document_x0020_Author xmlns="cdc7663a-08f0-4737-9e8c-148ce897a09c">Suire, Said Abdel Khadek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Procurement Plan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Related_x0020_SisCor_x0020_Number xmlns="cdc7663a-08f0-4737-9e8c-148ce897a09c" xsi:nil="true"/>
    <TaxCatchAll xmlns="cdc7663a-08f0-4737-9e8c-148ce897a09c">
      <Value>40</Value>
      <Value>42</Value>
      <Value>44</Value>
      <Value>8</Value>
      <Value>43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HA-L1081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>R0002099999</Record_x0020_Number>
    <_dlc_DocId xmlns="cdc7663a-08f0-4737-9e8c-148ce897a09c">EZSHARE-859142710-7</_dlc_DocId>
    <_dlc_DocIdUrl xmlns="cdc7663a-08f0-4737-9e8c-148ce897a09c">
      <Url>https://idbg.sharepoint.com/teams/EZ-HA-LON/HA-L1081/_layouts/15/DocIdRedir.aspx?ID=EZSHARE-859142710-7</Url>
      <Description>EZSHARE-859142710-7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A61E72BAA2F1D4C90CB264F538A642F" ma:contentTypeVersion="33" ma:contentTypeDescription="A content type to manage public (operations) IDB documents" ma:contentTypeScope="" ma:versionID="46632c9f46367261cc4ae5cbbca8db2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283bd568e86427be16663afb7db9b2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HA-L108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75848-BF29-4A2C-883C-97BAD926EC7F}">
  <ds:schemaRefs>
    <ds:schemaRef ds:uri="http://purl.org/dc/dcmitype/"/>
    <ds:schemaRef ds:uri="http://purl.org/dc/terms/"/>
    <ds:schemaRef ds:uri="cdc7663a-08f0-4737-9e8c-148ce897a09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F4FF78-FBBA-4306-9DFD-F303100C39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62216-BE75-464E-91B1-6ED16F93EE5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C61023-042B-41ED-8BAA-EFB6A0A5CAEE}"/>
</file>

<file path=customXml/itemProps5.xml><?xml version="1.0" encoding="utf-8"?>
<ds:datastoreItem xmlns:ds="http://schemas.openxmlformats.org/officeDocument/2006/customXml" ds:itemID="{5A69F6EA-7551-4FC0-9D61-65EE9AFA91F1}"/>
</file>

<file path=customXml/itemProps6.xml><?xml version="1.0" encoding="utf-8"?>
<ds:datastoreItem xmlns:ds="http://schemas.openxmlformats.org/officeDocument/2006/customXml" ds:itemID="{D368054F-9A42-448E-BFA9-E9BFF1805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PMR-PEP </vt:lpstr>
      <vt:lpstr>1.Plan Annuel d'opération</vt:lpstr>
      <vt:lpstr>3. Plan de passation de marchés</vt:lpstr>
      <vt:lpstr>5.Prévision flux de trésorerie</vt:lpstr>
      <vt:lpstr>10. PEP</vt:lpstr>
      <vt:lpstr>'3. Plan de passation de marchés'!Print_Area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ghislainej</dc:creator>
  <cp:keywords/>
  <cp:lastModifiedBy>Baron, Marie Edwige</cp:lastModifiedBy>
  <cp:lastPrinted>2018-02-08T18:22:49Z</cp:lastPrinted>
  <dcterms:created xsi:type="dcterms:W3CDTF">2010-11-12T16:21:59Z</dcterms:created>
  <dcterms:modified xsi:type="dcterms:W3CDTF">2018-04-23T19:40:07Z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unction Operations IDB">
    <vt:lpwstr>8;#Goods and Services|5bfebf1b-9f1f-4411-b1dd-4c19b807b799</vt:lpwstr>
  </property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43;#NEIGHBORHOOD UPGRADING|19ed260b-3ea3-46e6-aa79-3ae0d12b56bc</vt:lpwstr>
  </property>
  <property fmtid="{D5CDD505-2E9C-101B-9397-08002B2CF9AE}" pid="7" name="Fund IDB">
    <vt:lpwstr>40;#GRF|91c131c5-8288-4ee4-8c9c-34395b8e8fd9</vt:lpwstr>
  </property>
  <property fmtid="{D5CDD505-2E9C-101B-9397-08002B2CF9AE}" pid="8" name="Country">
    <vt:lpwstr>42;#Haiti|77a11ace-c854-4e9c-9e19-c924bca0dd43</vt:lpwstr>
  </property>
  <property fmtid="{D5CDD505-2E9C-101B-9397-08002B2CF9AE}" pid="9" name="Sector IDB">
    <vt:lpwstr>44;#URBAN DEVELOPMENT AND HOUSING|d14615ee-683d-4ec6-a5cf-ae743c6c4ac1</vt:lpwstr>
  </property>
  <property fmtid="{D5CDD505-2E9C-101B-9397-08002B2CF9AE}" pid="10" name="_dlc_DocIdItemGuid">
    <vt:lpwstr>170b96fc-6c4d-4e45-b017-ab270599118a</vt:lpwstr>
  </property>
  <property fmtid="{D5CDD505-2E9C-101B-9397-08002B2CF9AE}" pid="11" name="Disclosure Activity">
    <vt:lpwstr>Procurement Plan</vt:lpwstr>
  </property>
  <property fmtid="{D5CDD505-2E9C-101B-9397-08002B2CF9AE}" pid="19" name="Disclosed">
    <vt:bool>false</vt:bool>
  </property>
  <property fmtid="{D5CDD505-2E9C-101B-9397-08002B2CF9AE}" pid="20" name="ContentTypeId">
    <vt:lpwstr>0x0101001A458A224826124E8B45B1D613300CFC00DA61E72BAA2F1D4C90CB264F538A642F</vt:lpwstr>
  </property>
</Properties>
</file>