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-120" windowWidth="20730" windowHeight="4515" activeTab="1"/>
  </bookViews>
  <sheets>
    <sheet name="Quadro de Inversões" sheetId="1" r:id="rId1"/>
    <sheet name="POA" sheetId="2" r:id="rId2"/>
    <sheet name="Sheet3" sheetId="3" r:id="rId3"/>
  </sheets>
  <definedNames>
    <definedName name="_xlnm.Print_Area" localSheetId="1">POA!$A$1:$J$53</definedName>
    <definedName name="_xlnm.Print_Area" localSheetId="0">'Quadro de Inversões'!$A$1:$D$25</definedName>
    <definedName name="_xlnm.Print_Titles" localSheetId="1">POA!$A:$J,POA!$1:$7</definedName>
  </definedNames>
  <calcPr calcId="145621"/>
</workbook>
</file>

<file path=xl/calcChain.xml><?xml version="1.0" encoding="utf-8"?>
<calcChain xmlns="http://schemas.openxmlformats.org/spreadsheetml/2006/main">
  <c r="J39" i="2" l="1"/>
  <c r="J40" i="2"/>
  <c r="J26" i="2"/>
  <c r="J31" i="2"/>
  <c r="J52" i="2"/>
  <c r="J51" i="2"/>
  <c r="C39" i="2"/>
  <c r="D39" i="2"/>
  <c r="E39" i="2"/>
  <c r="F39" i="2"/>
  <c r="G39" i="2"/>
  <c r="H39" i="2"/>
  <c r="I39" i="2"/>
  <c r="B39" i="2"/>
  <c r="C44" i="2"/>
  <c r="D44" i="2"/>
  <c r="E44" i="2"/>
  <c r="F44" i="2"/>
  <c r="G44" i="2"/>
  <c r="H44" i="2"/>
  <c r="I44" i="2"/>
  <c r="B44" i="2"/>
  <c r="J46" i="2"/>
  <c r="J45" i="2"/>
  <c r="J43" i="2"/>
  <c r="J42" i="2"/>
  <c r="J41" i="2"/>
  <c r="D30" i="2"/>
  <c r="E30" i="2"/>
  <c r="F30" i="2"/>
  <c r="G30" i="2"/>
  <c r="H30" i="2"/>
  <c r="I30" i="2"/>
  <c r="C30" i="2"/>
  <c r="B30" i="2"/>
  <c r="J35" i="2"/>
  <c r="J34" i="2"/>
  <c r="J33" i="2"/>
  <c r="J32" i="2"/>
  <c r="J44" i="2" l="1"/>
  <c r="J30" i="2"/>
  <c r="J29" i="2" l="1"/>
  <c r="J28" i="2"/>
  <c r="J27" i="2"/>
  <c r="J25" i="2"/>
  <c r="J24" i="2"/>
  <c r="J23" i="2"/>
  <c r="J22" i="2"/>
  <c r="I21" i="2"/>
  <c r="H21" i="2"/>
  <c r="G21" i="2"/>
  <c r="F21" i="2"/>
  <c r="C21" i="2"/>
  <c r="D21" i="2"/>
  <c r="E21" i="2"/>
  <c r="B21" i="2"/>
  <c r="B18" i="2"/>
  <c r="B22" i="1"/>
  <c r="C21" i="1"/>
  <c r="B21" i="1"/>
  <c r="I18" i="2"/>
  <c r="H18" i="2"/>
  <c r="G18" i="2"/>
  <c r="F18" i="2"/>
  <c r="E18" i="2"/>
  <c r="D18" i="2"/>
  <c r="C18" i="2"/>
  <c r="J20" i="2"/>
  <c r="J19" i="2"/>
  <c r="J18" i="2" s="1"/>
  <c r="J17" i="2"/>
  <c r="J16" i="2"/>
  <c r="H15" i="2"/>
  <c r="I15" i="2"/>
  <c r="G15" i="2"/>
  <c r="F15" i="2"/>
  <c r="E15" i="2"/>
  <c r="D15" i="2"/>
  <c r="C15" i="2"/>
  <c r="B15" i="2"/>
  <c r="C11" i="2"/>
  <c r="D11" i="2"/>
  <c r="E11" i="2"/>
  <c r="F11" i="2"/>
  <c r="G11" i="2"/>
  <c r="H11" i="2"/>
  <c r="I11" i="2"/>
  <c r="B11" i="2"/>
  <c r="J13" i="2"/>
  <c r="J12" i="2"/>
  <c r="G14" i="2" l="1"/>
  <c r="J21" i="2"/>
  <c r="J14" i="2" s="1"/>
  <c r="J15" i="2"/>
  <c r="J38" i="2" l="1"/>
  <c r="J10" i="2"/>
  <c r="J11" i="2"/>
  <c r="J37" i="2"/>
  <c r="J36" i="2" l="1"/>
  <c r="I36" i="2"/>
  <c r="H36" i="2"/>
  <c r="G36" i="2"/>
  <c r="F36" i="2"/>
  <c r="E36" i="2"/>
  <c r="E47" i="2" s="1"/>
  <c r="D36" i="2"/>
  <c r="C36" i="2"/>
  <c r="B36" i="2"/>
  <c r="I14" i="2"/>
  <c r="H14" i="2"/>
  <c r="F14" i="2"/>
  <c r="E14" i="2"/>
  <c r="D14" i="2"/>
  <c r="D47" i="2" s="1"/>
  <c r="D53" i="2" s="1"/>
  <c r="C14" i="2"/>
  <c r="B14" i="2"/>
  <c r="B47" i="2" s="1"/>
  <c r="I9" i="2"/>
  <c r="H9" i="2"/>
  <c r="G9" i="2"/>
  <c r="F9" i="2"/>
  <c r="E9" i="2"/>
  <c r="D9" i="2"/>
  <c r="C9" i="2"/>
  <c r="B9" i="2"/>
  <c r="C10" i="1"/>
  <c r="D10" i="1"/>
  <c r="B11" i="1"/>
  <c r="B12" i="1"/>
  <c r="J9" i="2" l="1"/>
  <c r="G47" i="2"/>
  <c r="G53" i="2" s="1"/>
  <c r="I47" i="2"/>
  <c r="B53" i="2"/>
  <c r="C47" i="2"/>
  <c r="C53" i="2" s="1"/>
  <c r="F47" i="2"/>
  <c r="F53" i="2" s="1"/>
  <c r="H47" i="2"/>
  <c r="B10" i="1"/>
  <c r="I53" i="2" l="1"/>
  <c r="J47" i="2"/>
  <c r="J53" i="2" s="1"/>
  <c r="H53" i="2"/>
  <c r="E53" i="2"/>
  <c r="B15" i="1"/>
  <c r="D18" i="1" l="1"/>
  <c r="C18" i="1"/>
  <c r="D13" i="1"/>
  <c r="C13" i="1"/>
  <c r="B20" i="1"/>
  <c r="B19" i="1"/>
  <c r="B17" i="1"/>
  <c r="B16" i="1"/>
  <c r="B14" i="1"/>
  <c r="C23" i="1" l="1"/>
  <c r="D23" i="1"/>
  <c r="B18" i="1"/>
  <c r="B13" i="1"/>
  <c r="B23" i="1" l="1"/>
</calcChain>
</file>

<file path=xl/sharedStrings.xml><?xml version="1.0" encoding="utf-8"?>
<sst xmlns="http://schemas.openxmlformats.org/spreadsheetml/2006/main" count="76" uniqueCount="58">
  <si>
    <t>Componentes</t>
  </si>
  <si>
    <t>Total</t>
  </si>
  <si>
    <t>Componente 1. Material Rodante</t>
  </si>
  <si>
    <t>Auditoría</t>
  </si>
  <si>
    <t>TOTAL</t>
  </si>
  <si>
    <t>BRASIL</t>
  </si>
  <si>
    <t>PROGRAMA OPERATIVO ANUAL (POA)</t>
  </si>
  <si>
    <t>FONTE</t>
  </si>
  <si>
    <t>BID</t>
  </si>
  <si>
    <t>APORTE LOCAL</t>
  </si>
  <si>
    <t>PROGRAMA DE EXPANSÃO DA LINHA 5 - LILÁS DO METRÔ DE SÃO PAULO</t>
  </si>
  <si>
    <t>(BR-L1227)</t>
  </si>
  <si>
    <t>QUADRO DE INVERSÕES MODIFICADO</t>
  </si>
  <si>
    <t>1.1 Adequação de trens existentes</t>
  </si>
  <si>
    <t>1.2 Supervisão</t>
  </si>
  <si>
    <t xml:space="preserve">Componente 2. Sistemas e equipamentos </t>
  </si>
  <si>
    <t>Contrapartida</t>
  </si>
  <si>
    <t>Proposta de reformulação</t>
  </si>
  <si>
    <t>2.1 Telecomunicações e Controle</t>
  </si>
  <si>
    <t>2.2 Alimentação Elétrica</t>
  </si>
  <si>
    <t>2.3 Sistemas Auxiliares</t>
  </si>
  <si>
    <t>2.4 Supervisão</t>
  </si>
  <si>
    <t>3.1 Monitoramento de impactos sobre pobreza</t>
  </si>
  <si>
    <t>3.2 Outros estudos</t>
  </si>
  <si>
    <t>Componente 4. Obras civis</t>
  </si>
  <si>
    <t>Componente 3. Fortalecimento institucional</t>
  </si>
  <si>
    <t>1.2.1. Assessoria, Análise e Acompanhamento do Projeto dos 26 trens</t>
  </si>
  <si>
    <t>1.2.4. Supervisão, Inspeção e Montagem dos 8 Trens  Existentes</t>
  </si>
  <si>
    <t>2.1.2. Sistemas de Controle de Arrecadação e de Passageiros - SCAP</t>
  </si>
  <si>
    <t>2.1.1. Sistema de Telecomunicações e Controle</t>
  </si>
  <si>
    <t>2.2.1. Sistemas de Alimentação Elétrica</t>
  </si>
  <si>
    <t>2.2.2. Sistemas de Sinalização, Controle, Transmissão de Dados e Porta Plataforma</t>
  </si>
  <si>
    <t>2.3.1. Sistemas Auxiliares de Estação e Via</t>
  </si>
  <si>
    <t>2.3.2. Veículos Auxiliares de Manutenção</t>
  </si>
  <si>
    <t>2.3.3. Equipamentos Auxiliares de Manutenção</t>
  </si>
  <si>
    <t>2.3.4. Adequação  para Fornecimento e Implantação de Sistemas para Revitalização do CCO - L5</t>
  </si>
  <si>
    <t>2.3.5. Máquinas de Venda de Bilhetes</t>
  </si>
  <si>
    <t>2.3.6. Sistema de Recuperação de Energia Regenerada pelos Trens</t>
  </si>
  <si>
    <t>2.3.7. Sistema de Sensoriamento de Equipamerntos das Estações</t>
  </si>
  <si>
    <t>2.3.8. Seccionamento e melhorias da catenária autocompensada</t>
  </si>
  <si>
    <t>2.4.1. Supervisão Inspeção Controle e Implantação de Sistemas</t>
  </si>
  <si>
    <t>2.4.2. Análise de Segurança do Projeto de Sistema de Sinalização</t>
  </si>
  <si>
    <t>2.4.3. Análise de Projeto Executivo e Consolidação da Fase de Implantação dos Sistemas de Telecomunicações, Alimentação Elétrica, Auxiliares e Instalações</t>
  </si>
  <si>
    <t>2.4.4. Execução de Instrumentação Geotécnica - Poço Bandeirantes (inclusive) / Pátio Guido Caloi</t>
  </si>
  <si>
    <t>2.4.5. Execução de Instrumentação Geotécnica - Poço Bandeirantes (exclusive) / Poço Dionísio da Costa</t>
  </si>
  <si>
    <t>Auditoria (1º período)</t>
  </si>
  <si>
    <t>Auditoria (2º período)</t>
  </si>
  <si>
    <t>3.2. Outros estudos</t>
  </si>
  <si>
    <t>3.1. Monitoramento de impactos sobre pobreza</t>
  </si>
  <si>
    <t>A</t>
  </si>
  <si>
    <t>4.1. Lote 4 - Execução de Obras Civis do Trecho Água Espraiada - Poço Bandeirantes - Estação Campo Belo, VSE Jesuíno Maciel e Viaduto Santo Amaro</t>
  </si>
  <si>
    <t>4.2. Lote 6 - Execuão de Obras Civis do Trecho Moema - Vila Clementino - Estação AACD, Estação Hospital São Paulo, VSE Magalhães e Estacionamento de Trens</t>
  </si>
  <si>
    <t>4.3. Lote 8 - Execução de Obras Civis do Pátio Guido Caloi</t>
  </si>
  <si>
    <t>4.4. Lote 2 - Execuão de Obras Civis do Trecho entre o Poço de Ventilação e Saída de Emergência VSE Paulo Eiró e a Estação Borba Gato</t>
  </si>
  <si>
    <t>Componente 4. Obras Civis</t>
  </si>
  <si>
    <t>Auditoria</t>
  </si>
  <si>
    <t>Data da Versão:   27.ago.2015</t>
  </si>
  <si>
    <t>Quadro de Financiamento por Categoria de Inversão (Valores em US$ mil)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</si>
</sst>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[$-416]General"/>
    <numFmt numFmtId="166" formatCode="[$-416]#,##0.00&quot; &quot;;[$-416]&quot;(&quot;#,##0.00&quot;)&quot;"/>
    <numFmt numFmtId="167" formatCode="[$-416]#,##0.00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i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3" fillId="0" borderId="0" applyBorder="0" applyProtection="0"/>
    <xf numFmtId="0" fontId="11" fillId="0" borderId="0"/>
  </cellStyleXfs>
  <cellXfs count="58">
    <xf numFmtId="0" fontId="0" fillId="0" borderId="0" xfId="0"/>
    <xf numFmtId="3" fontId="0" fillId="0" borderId="0" xfId="0" applyNumberFormat="1"/>
    <xf numFmtId="0" fontId="2" fillId="0" borderId="0" xfId="0" applyFont="1" applyBorder="1" applyAlignment="1">
      <alignment horizontal="right" vertical="center"/>
    </xf>
    <xf numFmtId="0" fontId="0" fillId="0" borderId="0" xfId="0" applyBorder="1"/>
    <xf numFmtId="165" fontId="3" fillId="0" borderId="0" xfId="1" applyFont="1" applyFill="1" applyAlignment="1"/>
    <xf numFmtId="165" fontId="5" fillId="0" borderId="0" xfId="1" applyFont="1" applyFill="1" applyAlignment="1"/>
    <xf numFmtId="165" fontId="4" fillId="0" borderId="0" xfId="1" applyFont="1" applyFill="1" applyAlignment="1"/>
    <xf numFmtId="165" fontId="4" fillId="0" borderId="0" xfId="1" applyFont="1" applyFill="1" applyAlignment="1">
      <alignment horizontal="center"/>
    </xf>
    <xf numFmtId="14" fontId="5" fillId="0" borderId="0" xfId="1" applyNumberFormat="1" applyFont="1" applyFill="1" applyAlignme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0" fontId="6" fillId="5" borderId="1" xfId="0" applyFont="1" applyFill="1" applyBorder="1" applyAlignment="1">
      <alignment vertical="center"/>
    </xf>
    <xf numFmtId="3" fontId="6" fillId="5" borderId="1" xfId="0" applyNumberFormat="1" applyFont="1" applyFill="1" applyBorder="1" applyAlignment="1">
      <alignment horizontal="right" vertical="center" wrapText="1"/>
    </xf>
    <xf numFmtId="3" fontId="6" fillId="5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167" fontId="3" fillId="0" borderId="0" xfId="1" applyNumberFormat="1" applyFont="1" applyFill="1" applyAlignment="1"/>
    <xf numFmtId="3" fontId="6" fillId="5" borderId="1" xfId="0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165" fontId="4" fillId="6" borderId="5" xfId="1" applyFont="1" applyFill="1" applyBorder="1" applyAlignment="1">
      <alignment horizontal="center" vertical="center"/>
    </xf>
    <xf numFmtId="3" fontId="10" fillId="5" borderId="1" xfId="1" applyNumberFormat="1" applyFont="1" applyFill="1" applyBorder="1" applyAlignment="1">
      <alignment vertical="center"/>
    </xf>
    <xf numFmtId="165" fontId="3" fillId="0" borderId="0" xfId="1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165" fontId="4" fillId="6" borderId="6" xfId="1" applyFont="1" applyFill="1" applyBorder="1" applyAlignment="1">
      <alignment vertical="center"/>
    </xf>
    <xf numFmtId="165" fontId="4" fillId="7" borderId="8" xfId="1" applyFont="1" applyFill="1" applyBorder="1" applyAlignment="1">
      <alignment vertical="center"/>
    </xf>
    <xf numFmtId="166" fontId="4" fillId="0" borderId="8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3" fillId="9" borderId="1" xfId="0" applyFont="1" applyFill="1" applyBorder="1" applyAlignment="1">
      <alignment vertical="center"/>
    </xf>
    <xf numFmtId="164" fontId="8" fillId="5" borderId="7" xfId="1" applyNumberFormat="1" applyFont="1" applyFill="1" applyBorder="1" applyAlignment="1">
      <alignment vertical="center"/>
    </xf>
    <xf numFmtId="164" fontId="8" fillId="5" borderId="5" xfId="1" applyNumberFormat="1" applyFont="1" applyFill="1" applyBorder="1" applyAlignment="1">
      <alignment vertical="center"/>
    </xf>
    <xf numFmtId="164" fontId="9" fillId="0" borderId="7" xfId="1" applyNumberFormat="1" applyFont="1" applyFill="1" applyBorder="1" applyAlignment="1">
      <alignment vertical="center"/>
    </xf>
    <xf numFmtId="164" fontId="9" fillId="0" borderId="5" xfId="1" applyNumberFormat="1" applyFont="1" applyFill="1" applyBorder="1" applyAlignment="1">
      <alignment vertical="center"/>
    </xf>
    <xf numFmtId="164" fontId="12" fillId="9" borderId="7" xfId="1" applyNumberFormat="1" applyFont="1" applyFill="1" applyBorder="1" applyAlignment="1">
      <alignment vertical="center"/>
    </xf>
    <xf numFmtId="164" fontId="12" fillId="9" borderId="5" xfId="1" applyNumberFormat="1" applyFont="1" applyFill="1" applyBorder="1" applyAlignment="1">
      <alignment vertical="center"/>
    </xf>
    <xf numFmtId="164" fontId="8" fillId="6" borderId="7" xfId="1" applyNumberFormat="1" applyFont="1" applyFill="1" applyBorder="1" applyAlignment="1">
      <alignment vertical="center"/>
    </xf>
    <xf numFmtId="164" fontId="12" fillId="10" borderId="7" xfId="1" applyNumberFormat="1" applyFont="1" applyFill="1" applyBorder="1" applyAlignment="1">
      <alignment vertical="center"/>
    </xf>
    <xf numFmtId="164" fontId="12" fillId="10" borderId="5" xfId="1" applyNumberFormat="1" applyFont="1" applyFill="1" applyBorder="1" applyAlignment="1">
      <alignment vertical="center"/>
    </xf>
    <xf numFmtId="164" fontId="9" fillId="7" borderId="7" xfId="1" applyNumberFormat="1" applyFont="1" applyFill="1" applyBorder="1" applyAlignment="1">
      <alignment vertical="center"/>
    </xf>
    <xf numFmtId="164" fontId="9" fillId="7" borderId="5" xfId="1" applyNumberFormat="1" applyFont="1" applyFill="1" applyBorder="1" applyAlignment="1">
      <alignment vertical="center"/>
    </xf>
    <xf numFmtId="164" fontId="9" fillId="8" borderId="7" xfId="1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4" fillId="7" borderId="8" xfId="1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center" vertical="center"/>
    </xf>
    <xf numFmtId="164" fontId="4" fillId="5" borderId="9" xfId="1" applyNumberFormat="1" applyFont="1" applyFill="1" applyBorder="1" applyAlignment="1">
      <alignment horizontal="center" vertical="center"/>
    </xf>
    <xf numFmtId="164" fontId="4" fillId="7" borderId="10" xfId="1" applyNumberFormat="1" applyFont="1" applyFill="1" applyBorder="1" applyAlignment="1">
      <alignment horizontal="center" vertical="center"/>
    </xf>
    <xf numFmtId="165" fontId="4" fillId="0" borderId="0" xfId="1" applyFont="1" applyFill="1" applyBorder="1" applyAlignment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5" fontId="4" fillId="0" borderId="11" xfId="1" applyFont="1" applyFill="1" applyBorder="1" applyAlignment="1">
      <alignment horizontal="center"/>
    </xf>
    <xf numFmtId="165" fontId="4" fillId="0" borderId="0" xfId="1" applyFont="1" applyFill="1" applyAlignment="1">
      <alignment horizontal="center"/>
    </xf>
    <xf numFmtId="165" fontId="4" fillId="0" borderId="0" xfId="1" applyFont="1" applyFill="1" applyBorder="1" applyAlignment="1">
      <alignment horizont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Normal="100" workbookViewId="0">
      <selection activeCell="F16" sqref="F16"/>
    </sheetView>
  </sheetViews>
  <sheetFormatPr defaultRowHeight="15" x14ac:dyDescent="0.25"/>
  <cols>
    <col min="1" max="1" width="52.42578125" customWidth="1"/>
    <col min="2" max="2" width="15.42578125" customWidth="1"/>
    <col min="3" max="3" width="15.140625" customWidth="1"/>
    <col min="4" max="4" width="16.28515625" customWidth="1"/>
    <col min="6" max="6" width="16.42578125" customWidth="1"/>
  </cols>
  <sheetData>
    <row r="1" spans="1:7" x14ac:dyDescent="0.25">
      <c r="A1" s="56" t="s">
        <v>5</v>
      </c>
      <c r="B1" s="56"/>
      <c r="C1" s="56"/>
      <c r="D1" s="56"/>
      <c r="E1" s="6"/>
      <c r="F1" s="6"/>
      <c r="G1" s="4"/>
    </row>
    <row r="2" spans="1:7" x14ac:dyDescent="0.25">
      <c r="A2" s="56" t="s">
        <v>10</v>
      </c>
      <c r="B2" s="56"/>
      <c r="C2" s="56"/>
      <c r="D2" s="56"/>
      <c r="E2" s="6"/>
      <c r="F2" s="6"/>
      <c r="G2" s="5"/>
    </row>
    <row r="3" spans="1:7" ht="15" customHeight="1" x14ac:dyDescent="0.25">
      <c r="A3" s="56" t="s">
        <v>11</v>
      </c>
      <c r="B3" s="56"/>
      <c r="C3" s="56"/>
      <c r="D3" s="56"/>
      <c r="E3" s="6"/>
      <c r="F3" s="6"/>
      <c r="G3" s="5"/>
    </row>
    <row r="4" spans="1:7" x14ac:dyDescent="0.25">
      <c r="A4" s="6"/>
      <c r="B4" s="6"/>
      <c r="C4" s="5"/>
      <c r="D4" s="5"/>
      <c r="E4" s="5"/>
      <c r="F4" s="5"/>
      <c r="G4" s="5"/>
    </row>
    <row r="5" spans="1:7" x14ac:dyDescent="0.25">
      <c r="A5" s="56" t="s">
        <v>12</v>
      </c>
      <c r="B5" s="56"/>
      <c r="C5" s="56"/>
      <c r="D5" s="56"/>
      <c r="E5" s="6"/>
      <c r="F5" s="5"/>
      <c r="G5" s="5"/>
    </row>
    <row r="6" spans="1:7" x14ac:dyDescent="0.25">
      <c r="A6" s="7"/>
      <c r="B6" s="7"/>
      <c r="C6" s="7"/>
      <c r="D6" s="7"/>
      <c r="E6" s="7"/>
    </row>
    <row r="7" spans="1:7" x14ac:dyDescent="0.25">
      <c r="A7" s="55" t="s">
        <v>57</v>
      </c>
      <c r="B7" s="55"/>
      <c r="C7" s="55"/>
      <c r="D7" s="55"/>
      <c r="E7" s="51"/>
      <c r="F7" s="5"/>
      <c r="G7" s="5"/>
    </row>
    <row r="8" spans="1:7" ht="20.100000000000001" customHeight="1" x14ac:dyDescent="0.25">
      <c r="A8" s="9"/>
      <c r="B8" s="52" t="s">
        <v>17</v>
      </c>
      <c r="C8" s="53"/>
      <c r="D8" s="54"/>
    </row>
    <row r="9" spans="1:7" ht="20.100000000000001" customHeight="1" x14ac:dyDescent="0.25">
      <c r="A9" s="9" t="s">
        <v>0</v>
      </c>
      <c r="B9" s="10" t="s">
        <v>1</v>
      </c>
      <c r="C9" s="10" t="s">
        <v>8</v>
      </c>
      <c r="D9" s="10" t="s">
        <v>16</v>
      </c>
    </row>
    <row r="10" spans="1:7" ht="20.100000000000001" customHeight="1" x14ac:dyDescent="0.25">
      <c r="A10" s="11" t="s">
        <v>2</v>
      </c>
      <c r="B10" s="12">
        <f>B11+B12</f>
        <v>10414</v>
      </c>
      <c r="C10" s="12">
        <f t="shared" ref="C10:D10" si="0">C11+C12</f>
        <v>9517</v>
      </c>
      <c r="D10" s="12">
        <f t="shared" si="0"/>
        <v>897</v>
      </c>
    </row>
    <row r="11" spans="1:7" ht="20.100000000000001" customHeight="1" x14ac:dyDescent="0.25">
      <c r="A11" s="13" t="s">
        <v>13</v>
      </c>
      <c r="B11" s="14">
        <f>C11+D11</f>
        <v>8979</v>
      </c>
      <c r="C11" s="15">
        <v>8979</v>
      </c>
      <c r="D11" s="14">
        <v>0</v>
      </c>
    </row>
    <row r="12" spans="1:7" ht="20.100000000000001" customHeight="1" x14ac:dyDescent="0.25">
      <c r="A12" s="13" t="s">
        <v>14</v>
      </c>
      <c r="B12" s="14">
        <f>C12+D12</f>
        <v>1435</v>
      </c>
      <c r="C12" s="14">
        <v>538</v>
      </c>
      <c r="D12" s="14">
        <v>897</v>
      </c>
    </row>
    <row r="13" spans="1:7" ht="20.100000000000001" customHeight="1" x14ac:dyDescent="0.25">
      <c r="A13" s="11" t="s">
        <v>15</v>
      </c>
      <c r="B13" s="12">
        <f>B14+B15+B16+B17</f>
        <v>456162</v>
      </c>
      <c r="C13" s="12">
        <f t="shared" ref="C13:D13" si="1">C14+C15+C16+C17</f>
        <v>348753</v>
      </c>
      <c r="D13" s="12">
        <f t="shared" si="1"/>
        <v>107409</v>
      </c>
    </row>
    <row r="14" spans="1:7" ht="20.100000000000001" customHeight="1" x14ac:dyDescent="0.25">
      <c r="A14" s="13" t="s">
        <v>18</v>
      </c>
      <c r="B14" s="14">
        <f t="shared" ref="B14:B17" si="2">C14+D14</f>
        <v>36246</v>
      </c>
      <c r="C14" s="14">
        <v>36134</v>
      </c>
      <c r="D14" s="14">
        <v>112</v>
      </c>
      <c r="F14" s="2"/>
      <c r="G14" s="2"/>
    </row>
    <row r="15" spans="1:7" ht="20.100000000000001" customHeight="1" x14ac:dyDescent="0.25">
      <c r="A15" s="13" t="s">
        <v>19</v>
      </c>
      <c r="B15" s="14">
        <f t="shared" si="2"/>
        <v>180681</v>
      </c>
      <c r="C15" s="14">
        <v>123522</v>
      </c>
      <c r="D15" s="14">
        <v>57159</v>
      </c>
      <c r="F15" s="2"/>
      <c r="G15" s="2"/>
    </row>
    <row r="16" spans="1:7" ht="20.100000000000001" customHeight="1" x14ac:dyDescent="0.25">
      <c r="A16" s="13" t="s">
        <v>20</v>
      </c>
      <c r="B16" s="14">
        <f t="shared" si="2"/>
        <v>189342</v>
      </c>
      <c r="C16" s="14">
        <v>189097</v>
      </c>
      <c r="D16" s="14">
        <v>245</v>
      </c>
      <c r="F16" s="2"/>
      <c r="G16" s="2"/>
    </row>
    <row r="17" spans="1:7" ht="20.100000000000001" customHeight="1" x14ac:dyDescent="0.25">
      <c r="A17" s="13" t="s">
        <v>21</v>
      </c>
      <c r="B17" s="14">
        <f t="shared" si="2"/>
        <v>49893</v>
      </c>
      <c r="C17" s="14">
        <v>0</v>
      </c>
      <c r="D17" s="14">
        <v>49893</v>
      </c>
      <c r="F17" s="2"/>
      <c r="G17" s="2"/>
    </row>
    <row r="18" spans="1:7" ht="20.100000000000001" customHeight="1" x14ac:dyDescent="0.25">
      <c r="A18" s="11" t="s">
        <v>25</v>
      </c>
      <c r="B18" s="12">
        <f>B19+B20</f>
        <v>1218</v>
      </c>
      <c r="C18" s="12">
        <f t="shared" ref="C18:D18" si="3">C19+C20</f>
        <v>400</v>
      </c>
      <c r="D18" s="12">
        <f t="shared" si="3"/>
        <v>818</v>
      </c>
      <c r="F18" s="22"/>
      <c r="G18" s="22"/>
    </row>
    <row r="19" spans="1:7" ht="20.100000000000001" customHeight="1" x14ac:dyDescent="0.25">
      <c r="A19" s="13" t="s">
        <v>22</v>
      </c>
      <c r="B19" s="14">
        <f t="shared" ref="B19:B20" si="4">C19+D19</f>
        <v>818</v>
      </c>
      <c r="C19" s="15">
        <v>0</v>
      </c>
      <c r="D19" s="15">
        <v>818</v>
      </c>
      <c r="F19" s="2"/>
      <c r="G19" s="2"/>
    </row>
    <row r="20" spans="1:7" ht="20.100000000000001" customHeight="1" x14ac:dyDescent="0.25">
      <c r="A20" s="13" t="s">
        <v>23</v>
      </c>
      <c r="B20" s="14">
        <f t="shared" si="4"/>
        <v>400</v>
      </c>
      <c r="C20" s="15">
        <v>400</v>
      </c>
      <c r="D20" s="15">
        <v>0</v>
      </c>
      <c r="F20" s="2"/>
      <c r="G20" s="2"/>
    </row>
    <row r="21" spans="1:7" ht="20.100000000000001" customHeight="1" x14ac:dyDescent="0.25">
      <c r="A21" s="16" t="s">
        <v>54</v>
      </c>
      <c r="B21" s="17">
        <f t="shared" ref="B21:B22" si="5">C21+D21</f>
        <v>156027</v>
      </c>
      <c r="C21" s="18">
        <f>116277+5770</f>
        <v>122047</v>
      </c>
      <c r="D21" s="17">
        <v>33980</v>
      </c>
      <c r="F21" s="2"/>
      <c r="G21" s="2"/>
    </row>
    <row r="22" spans="1:7" ht="20.100000000000001" customHeight="1" x14ac:dyDescent="0.25">
      <c r="A22" s="16" t="s">
        <v>55</v>
      </c>
      <c r="B22" s="17">
        <f t="shared" si="5"/>
        <v>277</v>
      </c>
      <c r="C22" s="21">
        <v>241</v>
      </c>
      <c r="D22" s="21">
        <v>36</v>
      </c>
      <c r="F22" s="3"/>
      <c r="G22" s="3"/>
    </row>
    <row r="23" spans="1:7" ht="20.100000000000001" customHeight="1" x14ac:dyDescent="0.25">
      <c r="A23" s="9" t="s">
        <v>4</v>
      </c>
      <c r="B23" s="19">
        <f>B10+B13+B18+B22+B21</f>
        <v>624098</v>
      </c>
      <c r="C23" s="19">
        <f>C10+C13+C18+C22+C21</f>
        <v>480958</v>
      </c>
      <c r="D23" s="19">
        <f>D10+D13+D18+D22+D21</f>
        <v>143140</v>
      </c>
      <c r="F23" s="1"/>
    </row>
    <row r="25" spans="1:7" x14ac:dyDescent="0.25">
      <c r="A25" s="5" t="s">
        <v>56</v>
      </c>
      <c r="B25" s="8"/>
    </row>
  </sheetData>
  <mergeCells count="6">
    <mergeCell ref="B8:D8"/>
    <mergeCell ref="A7:D7"/>
    <mergeCell ref="A5:D5"/>
    <mergeCell ref="A1:D1"/>
    <mergeCell ref="A2:D2"/>
    <mergeCell ref="A3:D3"/>
  </mergeCells>
  <pageMargins left="0.7" right="0.7" top="0.75" bottom="0.75" header="0.3" footer="0.3"/>
  <pageSetup scale="91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zoomScaleNormal="100" workbookViewId="0">
      <selection activeCell="F6" sqref="F6"/>
    </sheetView>
  </sheetViews>
  <sheetFormatPr defaultRowHeight="15" x14ac:dyDescent="0.25"/>
  <cols>
    <col min="1" max="1" width="52.42578125" customWidth="1"/>
    <col min="2" max="10" width="16.7109375" customWidth="1"/>
  </cols>
  <sheetData>
    <row r="1" spans="1:10" x14ac:dyDescent="0.25">
      <c r="A1" s="56" t="s">
        <v>5</v>
      </c>
      <c r="B1" s="56"/>
      <c r="C1" s="56"/>
      <c r="D1" s="56"/>
      <c r="E1" s="56"/>
      <c r="F1" s="56"/>
      <c r="G1" s="56"/>
      <c r="H1" s="56"/>
    </row>
    <row r="2" spans="1:10" x14ac:dyDescent="0.25">
      <c r="A2" s="56" t="s">
        <v>10</v>
      </c>
      <c r="B2" s="56"/>
      <c r="C2" s="56"/>
      <c r="D2" s="56"/>
      <c r="E2" s="56"/>
      <c r="F2" s="56"/>
      <c r="G2" s="56"/>
      <c r="H2" s="56"/>
    </row>
    <row r="3" spans="1:10" x14ac:dyDescent="0.25">
      <c r="A3" s="56" t="s">
        <v>11</v>
      </c>
      <c r="B3" s="56"/>
      <c r="C3" s="56"/>
      <c r="D3" s="56"/>
      <c r="E3" s="56"/>
      <c r="F3" s="56"/>
      <c r="G3" s="56"/>
      <c r="H3" s="56"/>
    </row>
    <row r="4" spans="1:10" x14ac:dyDescent="0.25">
      <c r="A4" s="6"/>
      <c r="B4" s="6"/>
      <c r="C4" s="5"/>
      <c r="D4" s="5"/>
      <c r="E4" s="5"/>
      <c r="F4" s="5"/>
      <c r="G4" s="5"/>
    </row>
    <row r="5" spans="1:10" x14ac:dyDescent="0.25">
      <c r="A5" s="56" t="s">
        <v>6</v>
      </c>
      <c r="B5" s="56"/>
      <c r="C5" s="56"/>
      <c r="D5" s="56"/>
      <c r="E5" s="56"/>
      <c r="F5" s="56"/>
      <c r="G5" s="56"/>
      <c r="H5" s="56"/>
    </row>
    <row r="6" spans="1:10" x14ac:dyDescent="0.25">
      <c r="A6" s="7"/>
      <c r="B6" s="7"/>
      <c r="C6" s="7"/>
      <c r="D6" s="7"/>
      <c r="E6" s="7"/>
      <c r="F6" s="5"/>
      <c r="G6" s="8"/>
    </row>
    <row r="7" spans="1:10" x14ac:dyDescent="0.25">
      <c r="A7" s="57" t="s">
        <v>57</v>
      </c>
      <c r="B7" s="57"/>
      <c r="C7" s="57"/>
      <c r="D7" s="57"/>
      <c r="E7" s="57"/>
      <c r="F7" s="5"/>
      <c r="G7" s="5"/>
    </row>
    <row r="8" spans="1:10" ht="15.75" x14ac:dyDescent="0.25">
      <c r="A8" s="27" t="s">
        <v>0</v>
      </c>
      <c r="B8" s="9">
        <v>2012</v>
      </c>
      <c r="C8" s="9">
        <v>2013</v>
      </c>
      <c r="D8" s="9">
        <v>2014</v>
      </c>
      <c r="E8" s="9">
        <v>2015</v>
      </c>
      <c r="F8" s="9">
        <v>2016</v>
      </c>
      <c r="G8" s="9">
        <v>2017</v>
      </c>
      <c r="H8" s="9">
        <v>2018</v>
      </c>
      <c r="I8" s="9">
        <v>2019</v>
      </c>
      <c r="J8" s="9" t="s">
        <v>1</v>
      </c>
    </row>
    <row r="9" spans="1:10" ht="15.75" x14ac:dyDescent="0.25">
      <c r="A9" s="25" t="s">
        <v>2</v>
      </c>
      <c r="B9" s="33">
        <f t="shared" ref="B9:I9" si="0">B10+B11</f>
        <v>0</v>
      </c>
      <c r="C9" s="33">
        <f t="shared" si="0"/>
        <v>16</v>
      </c>
      <c r="D9" s="33">
        <f t="shared" si="0"/>
        <v>341</v>
      </c>
      <c r="E9" s="33">
        <f t="shared" si="0"/>
        <v>366.3</v>
      </c>
      <c r="F9" s="33">
        <f t="shared" si="0"/>
        <v>174.5</v>
      </c>
      <c r="G9" s="33">
        <f t="shared" si="0"/>
        <v>4681.7</v>
      </c>
      <c r="H9" s="33">
        <f t="shared" si="0"/>
        <v>4834.8</v>
      </c>
      <c r="I9" s="33">
        <f t="shared" si="0"/>
        <v>0</v>
      </c>
      <c r="J9" s="34">
        <f>SUM(B9:I9)</f>
        <v>10414.299999999999</v>
      </c>
    </row>
    <row r="10" spans="1:10" x14ac:dyDescent="0.25">
      <c r="A10" s="13" t="s">
        <v>13</v>
      </c>
      <c r="B10" s="35">
        <v>0</v>
      </c>
      <c r="C10" s="35">
        <v>0</v>
      </c>
      <c r="D10" s="36">
        <v>0</v>
      </c>
      <c r="E10" s="36">
        <v>0</v>
      </c>
      <c r="F10" s="36">
        <v>0</v>
      </c>
      <c r="G10" s="36">
        <v>4413</v>
      </c>
      <c r="H10" s="36">
        <v>4566</v>
      </c>
      <c r="I10" s="36"/>
      <c r="J10" s="36">
        <f t="shared" ref="J10:J46" si="1">SUM(B10:I10)</f>
        <v>8979</v>
      </c>
    </row>
    <row r="11" spans="1:10" x14ac:dyDescent="0.25">
      <c r="A11" s="32" t="s">
        <v>14</v>
      </c>
      <c r="B11" s="37">
        <f>B12+B13</f>
        <v>0</v>
      </c>
      <c r="C11" s="37">
        <f t="shared" ref="C11:I11" si="2">C12+C13</f>
        <v>16</v>
      </c>
      <c r="D11" s="37">
        <f t="shared" si="2"/>
        <v>341</v>
      </c>
      <c r="E11" s="37">
        <f t="shared" si="2"/>
        <v>366.3</v>
      </c>
      <c r="F11" s="37">
        <f t="shared" si="2"/>
        <v>174.5</v>
      </c>
      <c r="G11" s="37">
        <f t="shared" si="2"/>
        <v>268.7</v>
      </c>
      <c r="H11" s="37">
        <f t="shared" si="2"/>
        <v>268.8</v>
      </c>
      <c r="I11" s="37">
        <f t="shared" si="2"/>
        <v>0</v>
      </c>
      <c r="J11" s="38">
        <f t="shared" si="1"/>
        <v>1435.3</v>
      </c>
    </row>
    <row r="12" spans="1:10" ht="30" x14ac:dyDescent="0.25">
      <c r="A12" s="23" t="s">
        <v>26</v>
      </c>
      <c r="B12" s="35">
        <v>0</v>
      </c>
      <c r="C12" s="35">
        <v>16</v>
      </c>
      <c r="D12" s="35">
        <v>341</v>
      </c>
      <c r="E12" s="35">
        <v>366.3</v>
      </c>
      <c r="F12" s="35">
        <v>174.5</v>
      </c>
      <c r="G12" s="35">
        <v>0</v>
      </c>
      <c r="H12" s="35">
        <v>0</v>
      </c>
      <c r="I12" s="35">
        <v>0</v>
      </c>
      <c r="J12" s="36">
        <f t="shared" si="1"/>
        <v>897.8</v>
      </c>
    </row>
    <row r="13" spans="1:10" ht="30" x14ac:dyDescent="0.25">
      <c r="A13" s="23" t="s">
        <v>27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268.7</v>
      </c>
      <c r="H13" s="35">
        <v>268.8</v>
      </c>
      <c r="I13" s="35">
        <v>0</v>
      </c>
      <c r="J13" s="36">
        <f t="shared" si="1"/>
        <v>537.5</v>
      </c>
    </row>
    <row r="14" spans="1:10" ht="15.75" x14ac:dyDescent="0.25">
      <c r="A14" s="25" t="s">
        <v>15</v>
      </c>
      <c r="B14" s="39">
        <f t="shared" ref="B14:I14" si="3">B15+B18+B21+B30</f>
        <v>9158</v>
      </c>
      <c r="C14" s="39">
        <f t="shared" si="3"/>
        <v>19238.400000000001</v>
      </c>
      <c r="D14" s="39">
        <f t="shared" si="3"/>
        <v>14243.5</v>
      </c>
      <c r="E14" s="39">
        <f t="shared" si="3"/>
        <v>21012.400000000001</v>
      </c>
      <c r="F14" s="39">
        <f t="shared" si="3"/>
        <v>56962.05</v>
      </c>
      <c r="G14" s="39">
        <f>G15+G18+G21+G30</f>
        <v>138597.54999999999</v>
      </c>
      <c r="H14" s="39">
        <f t="shared" si="3"/>
        <v>159648.9</v>
      </c>
      <c r="I14" s="39">
        <f t="shared" si="3"/>
        <v>37300.400000000001</v>
      </c>
      <c r="J14" s="34">
        <f>J15+J18+J21+J30</f>
        <v>456161.2</v>
      </c>
    </row>
    <row r="15" spans="1:10" x14ac:dyDescent="0.25">
      <c r="A15" s="32" t="s">
        <v>18</v>
      </c>
      <c r="B15" s="40">
        <f t="shared" ref="B15:J15" si="4">B16+B17</f>
        <v>0</v>
      </c>
      <c r="C15" s="40">
        <f t="shared" si="4"/>
        <v>3359</v>
      </c>
      <c r="D15" s="41">
        <f t="shared" si="4"/>
        <v>930</v>
      </c>
      <c r="E15" s="41">
        <f t="shared" si="4"/>
        <v>1983</v>
      </c>
      <c r="F15" s="41">
        <f t="shared" si="4"/>
        <v>1711</v>
      </c>
      <c r="G15" s="41">
        <f t="shared" si="4"/>
        <v>8861.7000000000007</v>
      </c>
      <c r="H15" s="41">
        <f t="shared" si="4"/>
        <v>12720.4</v>
      </c>
      <c r="I15" s="41">
        <f t="shared" si="4"/>
        <v>6680.4</v>
      </c>
      <c r="J15" s="38">
        <f t="shared" si="4"/>
        <v>36245.5</v>
      </c>
    </row>
    <row r="16" spans="1:10" x14ac:dyDescent="0.25">
      <c r="A16" s="23" t="s">
        <v>29</v>
      </c>
      <c r="B16" s="42">
        <v>0</v>
      </c>
      <c r="C16" s="42">
        <v>3359</v>
      </c>
      <c r="D16" s="43">
        <v>776.5</v>
      </c>
      <c r="E16" s="43">
        <v>1931</v>
      </c>
      <c r="F16" s="43">
        <v>1598</v>
      </c>
      <c r="G16" s="43">
        <v>7872.3</v>
      </c>
      <c r="H16" s="43">
        <v>11857</v>
      </c>
      <c r="I16" s="43">
        <v>6680.4</v>
      </c>
      <c r="J16" s="36">
        <f t="shared" si="1"/>
        <v>34074.199999999997</v>
      </c>
    </row>
    <row r="17" spans="1:10" ht="30" x14ac:dyDescent="0.25">
      <c r="A17" s="23" t="s">
        <v>28</v>
      </c>
      <c r="B17" s="42">
        <v>0</v>
      </c>
      <c r="C17" s="42">
        <v>0</v>
      </c>
      <c r="D17" s="43">
        <v>153.5</v>
      </c>
      <c r="E17" s="43">
        <v>52</v>
      </c>
      <c r="F17" s="43">
        <v>113</v>
      </c>
      <c r="G17" s="43">
        <v>989.4</v>
      </c>
      <c r="H17" s="43">
        <v>863.4</v>
      </c>
      <c r="I17" s="43">
        <v>0</v>
      </c>
      <c r="J17" s="36">
        <f t="shared" si="1"/>
        <v>2171.3000000000002</v>
      </c>
    </row>
    <row r="18" spans="1:10" x14ac:dyDescent="0.25">
      <c r="A18" s="32" t="s">
        <v>19</v>
      </c>
      <c r="B18" s="37">
        <f t="shared" ref="B18:J18" si="5">B19+B20</f>
        <v>9158</v>
      </c>
      <c r="C18" s="37">
        <f t="shared" si="5"/>
        <v>4697</v>
      </c>
      <c r="D18" s="37">
        <f t="shared" si="5"/>
        <v>6579.5</v>
      </c>
      <c r="E18" s="37">
        <f t="shared" si="5"/>
        <v>5612.8</v>
      </c>
      <c r="F18" s="37">
        <f t="shared" si="5"/>
        <v>8271.15</v>
      </c>
      <c r="G18" s="37">
        <f t="shared" si="5"/>
        <v>49918.05</v>
      </c>
      <c r="H18" s="37">
        <f t="shared" si="5"/>
        <v>71808</v>
      </c>
      <c r="I18" s="37">
        <f t="shared" si="5"/>
        <v>24636</v>
      </c>
      <c r="J18" s="38">
        <f t="shared" si="5"/>
        <v>180680.5</v>
      </c>
    </row>
    <row r="19" spans="1:10" x14ac:dyDescent="0.25">
      <c r="A19" s="23" t="s">
        <v>30</v>
      </c>
      <c r="B19" s="35">
        <v>9158</v>
      </c>
      <c r="C19" s="35">
        <v>4697</v>
      </c>
      <c r="D19" s="36">
        <v>6579.5</v>
      </c>
      <c r="E19" s="36">
        <v>5612.8</v>
      </c>
      <c r="F19" s="36">
        <v>6345.15</v>
      </c>
      <c r="G19" s="36">
        <v>27322.05</v>
      </c>
      <c r="H19" s="35">
        <v>39593</v>
      </c>
      <c r="I19" s="36">
        <v>24636</v>
      </c>
      <c r="J19" s="36">
        <f t="shared" si="1"/>
        <v>123943.5</v>
      </c>
    </row>
    <row r="20" spans="1:10" ht="30" x14ac:dyDescent="0.25">
      <c r="A20" s="23" t="s">
        <v>31</v>
      </c>
      <c r="B20" s="35">
        <v>0</v>
      </c>
      <c r="C20" s="35">
        <v>0</v>
      </c>
      <c r="D20" s="36">
        <v>0</v>
      </c>
      <c r="E20" s="36">
        <v>0</v>
      </c>
      <c r="F20" s="36">
        <v>1926</v>
      </c>
      <c r="G20" s="36">
        <v>22596</v>
      </c>
      <c r="H20" s="35">
        <v>32215</v>
      </c>
      <c r="I20" s="36">
        <v>0</v>
      </c>
      <c r="J20" s="36">
        <f t="shared" si="1"/>
        <v>56737</v>
      </c>
    </row>
    <row r="21" spans="1:10" x14ac:dyDescent="0.25">
      <c r="A21" s="32" t="s">
        <v>20</v>
      </c>
      <c r="B21" s="37">
        <f>B22+B23+B24+B25+B26+B27+B28+B29</f>
        <v>0</v>
      </c>
      <c r="C21" s="37">
        <f t="shared" ref="C21:J21" si="6">C22+C23+C24+C25+C26+C27+C28+C29</f>
        <v>10565</v>
      </c>
      <c r="D21" s="37">
        <f t="shared" si="6"/>
        <v>3397</v>
      </c>
      <c r="E21" s="37">
        <f t="shared" si="6"/>
        <v>2366.1999999999998</v>
      </c>
      <c r="F21" s="37">
        <f t="shared" si="6"/>
        <v>37592</v>
      </c>
      <c r="G21" s="37">
        <f t="shared" si="6"/>
        <v>67617.3</v>
      </c>
      <c r="H21" s="37">
        <f t="shared" si="6"/>
        <v>61820.5</v>
      </c>
      <c r="I21" s="37">
        <f t="shared" si="6"/>
        <v>5984</v>
      </c>
      <c r="J21" s="38">
        <f t="shared" si="6"/>
        <v>189342</v>
      </c>
    </row>
    <row r="22" spans="1:10" x14ac:dyDescent="0.25">
      <c r="A22" s="23" t="s">
        <v>32</v>
      </c>
      <c r="B22" s="35">
        <v>0</v>
      </c>
      <c r="C22" s="35">
        <v>10565</v>
      </c>
      <c r="D22" s="36">
        <v>3397</v>
      </c>
      <c r="E22" s="36">
        <v>2366.1999999999998</v>
      </c>
      <c r="F22" s="36">
        <v>6033</v>
      </c>
      <c r="G22" s="36">
        <v>17155</v>
      </c>
      <c r="H22" s="35">
        <v>42992</v>
      </c>
      <c r="I22" s="36">
        <v>5984</v>
      </c>
      <c r="J22" s="36">
        <f t="shared" si="1"/>
        <v>88492.2</v>
      </c>
    </row>
    <row r="23" spans="1:10" x14ac:dyDescent="0.25">
      <c r="A23" s="23" t="s">
        <v>33</v>
      </c>
      <c r="B23" s="35">
        <v>0</v>
      </c>
      <c r="C23" s="35">
        <v>0</v>
      </c>
      <c r="D23" s="36">
        <v>0</v>
      </c>
      <c r="E23" s="36"/>
      <c r="F23" s="36">
        <v>17802</v>
      </c>
      <c r="G23" s="36">
        <v>19628</v>
      </c>
      <c r="H23" s="35">
        <v>0</v>
      </c>
      <c r="I23" s="36">
        <v>0</v>
      </c>
      <c r="J23" s="36">
        <f t="shared" si="1"/>
        <v>37430</v>
      </c>
    </row>
    <row r="24" spans="1:10" x14ac:dyDescent="0.25">
      <c r="A24" s="23" t="s">
        <v>34</v>
      </c>
      <c r="B24" s="35">
        <v>0</v>
      </c>
      <c r="C24" s="35">
        <v>0</v>
      </c>
      <c r="D24" s="36">
        <v>0</v>
      </c>
      <c r="E24" s="36">
        <v>0</v>
      </c>
      <c r="F24" s="36">
        <v>286.5</v>
      </c>
      <c r="G24" s="36">
        <v>1899.5</v>
      </c>
      <c r="H24" s="35">
        <v>6254.5</v>
      </c>
      <c r="I24" s="36">
        <v>0</v>
      </c>
      <c r="J24" s="36">
        <f t="shared" si="1"/>
        <v>8440.5</v>
      </c>
    </row>
    <row r="25" spans="1:10" ht="45" x14ac:dyDescent="0.25">
      <c r="A25" s="23" t="s">
        <v>35</v>
      </c>
      <c r="B25" s="35">
        <v>0</v>
      </c>
      <c r="C25" s="35">
        <v>0</v>
      </c>
      <c r="D25" s="36">
        <v>0</v>
      </c>
      <c r="E25" s="36">
        <v>0</v>
      </c>
      <c r="F25" s="36">
        <v>7254.5</v>
      </c>
      <c r="G25" s="36">
        <v>7787.5</v>
      </c>
      <c r="H25" s="35">
        <v>8935</v>
      </c>
      <c r="I25" s="36">
        <v>0</v>
      </c>
      <c r="J25" s="36">
        <f t="shared" si="1"/>
        <v>23977</v>
      </c>
    </row>
    <row r="26" spans="1:10" x14ac:dyDescent="0.25">
      <c r="A26" s="23" t="s">
        <v>36</v>
      </c>
      <c r="B26" s="35">
        <v>0</v>
      </c>
      <c r="C26" s="35">
        <v>0</v>
      </c>
      <c r="D26" s="36">
        <v>0</v>
      </c>
      <c r="E26" s="36">
        <v>0</v>
      </c>
      <c r="F26" s="36">
        <v>6216</v>
      </c>
      <c r="G26" s="36">
        <v>7479.3</v>
      </c>
      <c r="H26" s="35">
        <v>3639</v>
      </c>
      <c r="I26" s="36">
        <v>0</v>
      </c>
      <c r="J26" s="36">
        <f>SUM(B26:I26)</f>
        <v>17334.3</v>
      </c>
    </row>
    <row r="27" spans="1:10" ht="30" x14ac:dyDescent="0.25">
      <c r="A27" s="23" t="s">
        <v>37</v>
      </c>
      <c r="B27" s="35">
        <v>0</v>
      </c>
      <c r="C27" s="35">
        <v>0</v>
      </c>
      <c r="D27" s="36">
        <v>0</v>
      </c>
      <c r="E27" s="36">
        <v>0</v>
      </c>
      <c r="F27" s="36">
        <v>0</v>
      </c>
      <c r="G27" s="36">
        <v>5334</v>
      </c>
      <c r="H27" s="35">
        <v>0</v>
      </c>
      <c r="I27" s="36">
        <v>0</v>
      </c>
      <c r="J27" s="36">
        <f t="shared" si="1"/>
        <v>5334</v>
      </c>
    </row>
    <row r="28" spans="1:10" ht="30" x14ac:dyDescent="0.25">
      <c r="A28" s="23" t="s">
        <v>38</v>
      </c>
      <c r="B28" s="35">
        <v>0</v>
      </c>
      <c r="C28" s="35">
        <v>0</v>
      </c>
      <c r="D28" s="36">
        <v>0</v>
      </c>
      <c r="E28" s="36">
        <v>0</v>
      </c>
      <c r="F28" s="36">
        <v>0</v>
      </c>
      <c r="G28" s="36">
        <v>5000</v>
      </c>
      <c r="H28" s="35">
        <v>0</v>
      </c>
      <c r="I28" s="36">
        <v>0</v>
      </c>
      <c r="J28" s="36">
        <f t="shared" si="1"/>
        <v>5000</v>
      </c>
    </row>
    <row r="29" spans="1:10" ht="30" x14ac:dyDescent="0.25">
      <c r="A29" s="23" t="s">
        <v>39</v>
      </c>
      <c r="B29" s="35">
        <v>0</v>
      </c>
      <c r="C29" s="35">
        <v>0</v>
      </c>
      <c r="D29" s="36">
        <v>0</v>
      </c>
      <c r="E29" s="36">
        <v>0</v>
      </c>
      <c r="F29" s="36">
        <v>0</v>
      </c>
      <c r="G29" s="36">
        <v>3334</v>
      </c>
      <c r="H29" s="35">
        <v>0</v>
      </c>
      <c r="I29" s="36">
        <v>0</v>
      </c>
      <c r="J29" s="36">
        <f t="shared" si="1"/>
        <v>3334</v>
      </c>
    </row>
    <row r="30" spans="1:10" x14ac:dyDescent="0.25">
      <c r="A30" s="32" t="s">
        <v>21</v>
      </c>
      <c r="B30" s="37">
        <f>B31+B32+B33+B34+B35</f>
        <v>0</v>
      </c>
      <c r="C30" s="37">
        <f>C31+C32+C33+C34+C35</f>
        <v>617.4</v>
      </c>
      <c r="D30" s="37">
        <f t="shared" ref="D30:J30" si="7">D31+D32+D33+D34+D35</f>
        <v>3337</v>
      </c>
      <c r="E30" s="37">
        <f t="shared" si="7"/>
        <v>11050.4</v>
      </c>
      <c r="F30" s="37">
        <f t="shared" si="7"/>
        <v>9387.9</v>
      </c>
      <c r="G30" s="37">
        <f t="shared" si="7"/>
        <v>12200.5</v>
      </c>
      <c r="H30" s="37">
        <f t="shared" si="7"/>
        <v>13300</v>
      </c>
      <c r="I30" s="37">
        <f t="shared" si="7"/>
        <v>0</v>
      </c>
      <c r="J30" s="38">
        <f t="shared" si="7"/>
        <v>49893.2</v>
      </c>
    </row>
    <row r="31" spans="1:10" ht="30" x14ac:dyDescent="0.25">
      <c r="A31" s="23" t="s">
        <v>40</v>
      </c>
      <c r="B31" s="44">
        <v>0</v>
      </c>
      <c r="C31" s="44">
        <v>412.8</v>
      </c>
      <c r="D31" s="44">
        <v>1333.6</v>
      </c>
      <c r="E31" s="44">
        <v>1201</v>
      </c>
      <c r="F31" s="44">
        <v>1291.5</v>
      </c>
      <c r="G31" s="44">
        <v>6681.6</v>
      </c>
      <c r="H31" s="44">
        <v>9645.6</v>
      </c>
      <c r="I31" s="44">
        <v>0</v>
      </c>
      <c r="J31" s="36">
        <f>SUM(B31:I31)</f>
        <v>20566.099999999999</v>
      </c>
    </row>
    <row r="32" spans="1:10" ht="30" x14ac:dyDescent="0.25">
      <c r="A32" s="23" t="s">
        <v>41</v>
      </c>
      <c r="B32" s="44">
        <v>0</v>
      </c>
      <c r="C32" s="44">
        <v>73.599999999999994</v>
      </c>
      <c r="D32" s="44">
        <v>228.4</v>
      </c>
      <c r="E32" s="44">
        <v>541.1</v>
      </c>
      <c r="F32" s="44">
        <v>220.4</v>
      </c>
      <c r="G32" s="44">
        <v>0</v>
      </c>
      <c r="H32" s="44">
        <v>0</v>
      </c>
      <c r="I32" s="44">
        <v>0</v>
      </c>
      <c r="J32" s="36">
        <f t="shared" si="1"/>
        <v>1063.5</v>
      </c>
    </row>
    <row r="33" spans="1:10" ht="60" x14ac:dyDescent="0.25">
      <c r="A33" s="23" t="s">
        <v>42</v>
      </c>
      <c r="B33" s="44">
        <v>0</v>
      </c>
      <c r="C33" s="44">
        <v>131</v>
      </c>
      <c r="D33" s="44">
        <v>1775</v>
      </c>
      <c r="E33" s="44">
        <v>1142</v>
      </c>
      <c r="F33" s="44">
        <v>481</v>
      </c>
      <c r="G33" s="44">
        <v>2505.4</v>
      </c>
      <c r="H33" s="44">
        <v>3654.4</v>
      </c>
      <c r="I33" s="44">
        <v>0</v>
      </c>
      <c r="J33" s="36">
        <f t="shared" si="1"/>
        <v>9688.7999999999993</v>
      </c>
    </row>
    <row r="34" spans="1:10" ht="30" x14ac:dyDescent="0.25">
      <c r="A34" s="23" t="s">
        <v>43</v>
      </c>
      <c r="B34" s="44">
        <v>0</v>
      </c>
      <c r="C34" s="44">
        <v>0</v>
      </c>
      <c r="D34" s="44">
        <v>0</v>
      </c>
      <c r="E34" s="44">
        <v>3602.1</v>
      </c>
      <c r="F34" s="44">
        <v>3204</v>
      </c>
      <c r="G34" s="44">
        <v>1146.3</v>
      </c>
      <c r="H34" s="44">
        <v>0</v>
      </c>
      <c r="I34" s="44">
        <v>0</v>
      </c>
      <c r="J34" s="36">
        <f t="shared" si="1"/>
        <v>7952.4000000000005</v>
      </c>
    </row>
    <row r="35" spans="1:10" ht="45" x14ac:dyDescent="0.25">
      <c r="A35" s="23" t="s">
        <v>44</v>
      </c>
      <c r="B35" s="44">
        <v>0</v>
      </c>
      <c r="C35" s="44">
        <v>0</v>
      </c>
      <c r="D35" s="44">
        <v>0</v>
      </c>
      <c r="E35" s="44">
        <v>4564.2</v>
      </c>
      <c r="F35" s="44">
        <v>4191</v>
      </c>
      <c r="G35" s="44">
        <v>1867.2</v>
      </c>
      <c r="H35" s="44">
        <v>0</v>
      </c>
      <c r="I35" s="44">
        <v>0</v>
      </c>
      <c r="J35" s="36">
        <f t="shared" si="1"/>
        <v>10622.400000000001</v>
      </c>
    </row>
    <row r="36" spans="1:10" ht="15.75" x14ac:dyDescent="0.25">
      <c r="A36" s="25" t="s">
        <v>25</v>
      </c>
      <c r="B36" s="33">
        <f t="shared" ref="B36:I36" si="8">B37+B38</f>
        <v>0</v>
      </c>
      <c r="C36" s="33">
        <f t="shared" si="8"/>
        <v>0</v>
      </c>
      <c r="D36" s="33">
        <f t="shared" si="8"/>
        <v>0</v>
      </c>
      <c r="E36" s="33">
        <f t="shared" si="8"/>
        <v>39.4</v>
      </c>
      <c r="F36" s="33">
        <f t="shared" si="8"/>
        <v>168</v>
      </c>
      <c r="G36" s="33">
        <f t="shared" si="8"/>
        <v>366</v>
      </c>
      <c r="H36" s="33">
        <f t="shared" si="8"/>
        <v>644.5</v>
      </c>
      <c r="I36" s="33">
        <f t="shared" si="8"/>
        <v>0</v>
      </c>
      <c r="J36" s="34">
        <f>J37+J38</f>
        <v>1217.9000000000001</v>
      </c>
    </row>
    <row r="37" spans="1:10" x14ac:dyDescent="0.25">
      <c r="A37" s="13" t="s">
        <v>48</v>
      </c>
      <c r="B37" s="44">
        <v>0</v>
      </c>
      <c r="C37" s="44">
        <v>0</v>
      </c>
      <c r="D37" s="44">
        <v>0</v>
      </c>
      <c r="E37" s="44">
        <v>39.4</v>
      </c>
      <c r="F37" s="44">
        <v>168</v>
      </c>
      <c r="G37" s="44">
        <v>366</v>
      </c>
      <c r="H37" s="44">
        <v>244.5</v>
      </c>
      <c r="I37" s="44">
        <v>0</v>
      </c>
      <c r="J37" s="36">
        <f t="shared" si="1"/>
        <v>817.9</v>
      </c>
    </row>
    <row r="38" spans="1:10" x14ac:dyDescent="0.25">
      <c r="A38" s="13" t="s">
        <v>47</v>
      </c>
      <c r="B38" s="42">
        <v>0</v>
      </c>
      <c r="C38" s="42">
        <v>0</v>
      </c>
      <c r="D38" s="43">
        <v>0</v>
      </c>
      <c r="E38" s="43">
        <v>0</v>
      </c>
      <c r="F38" s="43">
        <v>0</v>
      </c>
      <c r="G38" s="43">
        <v>0</v>
      </c>
      <c r="H38" s="43">
        <v>400</v>
      </c>
      <c r="I38" s="43">
        <v>0</v>
      </c>
      <c r="J38" s="36">
        <f t="shared" si="1"/>
        <v>400</v>
      </c>
    </row>
    <row r="39" spans="1:10" ht="15.75" x14ac:dyDescent="0.25">
      <c r="A39" s="25" t="s">
        <v>24</v>
      </c>
      <c r="B39" s="39">
        <f>B40+B41+B42+B43</f>
        <v>0</v>
      </c>
      <c r="C39" s="39">
        <f t="shared" ref="C39:I39" si="9">C40+C41+C42+C43</f>
        <v>0</v>
      </c>
      <c r="D39" s="39">
        <f t="shared" si="9"/>
        <v>0</v>
      </c>
      <c r="E39" s="39">
        <f t="shared" si="9"/>
        <v>0</v>
      </c>
      <c r="F39" s="39">
        <f t="shared" si="9"/>
        <v>76485.399999999994</v>
      </c>
      <c r="G39" s="39">
        <f t="shared" si="9"/>
        <v>53361.2</v>
      </c>
      <c r="H39" s="39">
        <f t="shared" si="9"/>
        <v>21227.200000000001</v>
      </c>
      <c r="I39" s="39">
        <f t="shared" si="9"/>
        <v>4954</v>
      </c>
      <c r="J39" s="39">
        <f>J40+J41+J42+J43-1</f>
        <v>156026.79999999999</v>
      </c>
    </row>
    <row r="40" spans="1:10" ht="60" x14ac:dyDescent="0.25">
      <c r="A40" s="23" t="s">
        <v>50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9199</v>
      </c>
      <c r="H40" s="35">
        <v>21227.200000000001</v>
      </c>
      <c r="I40" s="35">
        <v>4954</v>
      </c>
      <c r="J40" s="36">
        <f>SUM(B40:I40)</f>
        <v>35380.199999999997</v>
      </c>
    </row>
    <row r="41" spans="1:10" ht="60" x14ac:dyDescent="0.25">
      <c r="A41" s="23" t="s">
        <v>51</v>
      </c>
      <c r="B41" s="35">
        <v>0</v>
      </c>
      <c r="C41" s="35">
        <v>0</v>
      </c>
      <c r="D41" s="35">
        <v>0</v>
      </c>
      <c r="E41" s="35">
        <v>0</v>
      </c>
      <c r="F41" s="35">
        <v>14300</v>
      </c>
      <c r="G41" s="35">
        <v>22367.200000000001</v>
      </c>
      <c r="H41" s="35">
        <v>0</v>
      </c>
      <c r="I41" s="35">
        <v>0</v>
      </c>
      <c r="J41" s="36">
        <f t="shared" si="1"/>
        <v>36667.199999999997</v>
      </c>
    </row>
    <row r="42" spans="1:10" ht="30" x14ac:dyDescent="0.25">
      <c r="A42" s="23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35000</v>
      </c>
      <c r="G42" s="35">
        <v>15000</v>
      </c>
      <c r="H42" s="35">
        <v>0</v>
      </c>
      <c r="I42" s="35">
        <v>0</v>
      </c>
      <c r="J42" s="36">
        <f t="shared" si="1"/>
        <v>50000</v>
      </c>
    </row>
    <row r="43" spans="1:10" ht="60" x14ac:dyDescent="0.25">
      <c r="A43" s="23" t="s">
        <v>53</v>
      </c>
      <c r="B43" s="35">
        <v>0</v>
      </c>
      <c r="C43" s="35">
        <v>0</v>
      </c>
      <c r="D43" s="35">
        <v>0</v>
      </c>
      <c r="E43" s="35">
        <v>0</v>
      </c>
      <c r="F43" s="35">
        <v>27185.4</v>
      </c>
      <c r="G43" s="35">
        <v>6795</v>
      </c>
      <c r="H43" s="35">
        <v>0</v>
      </c>
      <c r="I43" s="35">
        <v>0</v>
      </c>
      <c r="J43" s="36">
        <f t="shared" si="1"/>
        <v>33980.400000000001</v>
      </c>
    </row>
    <row r="44" spans="1:10" ht="15.75" x14ac:dyDescent="0.25">
      <c r="A44" s="25" t="s">
        <v>3</v>
      </c>
      <c r="B44" s="39">
        <f>B45+B46</f>
        <v>19</v>
      </c>
      <c r="C44" s="39">
        <f t="shared" ref="C44:J44" si="10">C45+C46</f>
        <v>57</v>
      </c>
      <c r="D44" s="39">
        <f t="shared" si="10"/>
        <v>35</v>
      </c>
      <c r="E44" s="39">
        <f t="shared" si="10"/>
        <v>43.4</v>
      </c>
      <c r="F44" s="39">
        <f t="shared" si="10"/>
        <v>42.8</v>
      </c>
      <c r="G44" s="39">
        <f t="shared" si="10"/>
        <v>52</v>
      </c>
      <c r="H44" s="39">
        <f t="shared" si="10"/>
        <v>19.2</v>
      </c>
      <c r="I44" s="39">
        <f t="shared" si="10"/>
        <v>9</v>
      </c>
      <c r="J44" s="39">
        <f t="shared" si="10"/>
        <v>277.39999999999998</v>
      </c>
    </row>
    <row r="45" spans="1:10" x14ac:dyDescent="0.25">
      <c r="A45" s="23" t="s">
        <v>45</v>
      </c>
      <c r="B45" s="42">
        <v>19</v>
      </c>
      <c r="C45" s="42">
        <v>57</v>
      </c>
      <c r="D45" s="42">
        <v>35</v>
      </c>
      <c r="E45" s="42">
        <v>43.4</v>
      </c>
      <c r="F45" s="42">
        <v>0</v>
      </c>
      <c r="G45" s="42">
        <v>0</v>
      </c>
      <c r="H45" s="42">
        <v>0</v>
      </c>
      <c r="I45" s="42">
        <v>0</v>
      </c>
      <c r="J45" s="36">
        <f t="shared" si="1"/>
        <v>154.4</v>
      </c>
    </row>
    <row r="46" spans="1:10" x14ac:dyDescent="0.25">
      <c r="A46" s="23" t="s">
        <v>46</v>
      </c>
      <c r="B46" s="42">
        <v>0</v>
      </c>
      <c r="C46" s="42">
        <v>0</v>
      </c>
      <c r="D46" s="42">
        <v>0</v>
      </c>
      <c r="E46" s="42">
        <v>0</v>
      </c>
      <c r="F46" s="42">
        <v>42.8</v>
      </c>
      <c r="G46" s="42">
        <v>52</v>
      </c>
      <c r="H46" s="42">
        <v>19.2</v>
      </c>
      <c r="I46" s="42">
        <v>9</v>
      </c>
      <c r="J46" s="36">
        <f t="shared" si="1"/>
        <v>123</v>
      </c>
    </row>
    <row r="47" spans="1:10" ht="15.75" x14ac:dyDescent="0.25">
      <c r="A47" s="27" t="s">
        <v>49</v>
      </c>
      <c r="B47" s="45">
        <f>B9+B14+B36+B39+B44</f>
        <v>9177</v>
      </c>
      <c r="C47" s="45">
        <f t="shared" ref="C47:I47" si="11">C9+C14+C36+C39+C44</f>
        <v>19311.400000000001</v>
      </c>
      <c r="D47" s="45">
        <f>D9+D14+D36+D39+D44</f>
        <v>14619.5</v>
      </c>
      <c r="E47" s="45">
        <f>E9+E14+E36+E39+E44</f>
        <v>21461.500000000004</v>
      </c>
      <c r="F47" s="45">
        <f t="shared" si="11"/>
        <v>133832.75</v>
      </c>
      <c r="G47" s="45">
        <f>G9+G14+G36+G39+G44</f>
        <v>197058.45</v>
      </c>
      <c r="H47" s="45">
        <f t="shared" si="11"/>
        <v>186374.6</v>
      </c>
      <c r="I47" s="45">
        <f t="shared" si="11"/>
        <v>42263.4</v>
      </c>
      <c r="J47" s="45">
        <f>SUM(B47:I47)-1</f>
        <v>624097.60000000009</v>
      </c>
    </row>
    <row r="48" spans="1:10" ht="15.75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pans="1:10" x14ac:dyDescent="0.25">
      <c r="A49" s="26"/>
      <c r="B49" s="4"/>
      <c r="C49" s="20"/>
      <c r="D49" s="20"/>
      <c r="E49" s="20"/>
      <c r="F49" s="20"/>
      <c r="G49" s="20"/>
      <c r="H49" s="20"/>
      <c r="I49" s="20"/>
      <c r="J49" s="20"/>
    </row>
    <row r="50" spans="1:10" x14ac:dyDescent="0.25">
      <c r="A50" s="28" t="s">
        <v>7</v>
      </c>
      <c r="B50" s="24">
        <v>2012</v>
      </c>
      <c r="C50" s="24">
        <v>2013</v>
      </c>
      <c r="D50" s="24">
        <v>2014</v>
      </c>
      <c r="E50" s="24">
        <v>2015</v>
      </c>
      <c r="F50" s="24">
        <v>2016</v>
      </c>
      <c r="G50" s="24">
        <v>2017</v>
      </c>
      <c r="H50" s="24">
        <v>2018</v>
      </c>
      <c r="I50" s="24">
        <v>2019</v>
      </c>
      <c r="J50" s="24" t="s">
        <v>1</v>
      </c>
    </row>
    <row r="51" spans="1:10" x14ac:dyDescent="0.25">
      <c r="A51" s="29" t="s">
        <v>8</v>
      </c>
      <c r="B51" s="46">
        <v>9158</v>
      </c>
      <c r="C51" s="46">
        <v>18138.3</v>
      </c>
      <c r="D51" s="46">
        <v>10685</v>
      </c>
      <c r="E51" s="46">
        <v>13360</v>
      </c>
      <c r="F51" s="46">
        <v>91638.3</v>
      </c>
      <c r="G51" s="46">
        <v>155100.20000000001</v>
      </c>
      <c r="H51" s="46">
        <v>140614.79999999999</v>
      </c>
      <c r="I51" s="46">
        <v>42263</v>
      </c>
      <c r="J51" s="50">
        <f>SUM(B51:I51)</f>
        <v>480957.60000000003</v>
      </c>
    </row>
    <row r="52" spans="1:10" x14ac:dyDescent="0.25">
      <c r="A52" s="30" t="s">
        <v>9</v>
      </c>
      <c r="B52" s="47">
        <v>19</v>
      </c>
      <c r="C52" s="47">
        <v>1171.4000000000001</v>
      </c>
      <c r="D52" s="47">
        <v>3935</v>
      </c>
      <c r="E52" s="47">
        <v>11455</v>
      </c>
      <c r="F52" s="47">
        <v>38842</v>
      </c>
      <c r="G52" s="47">
        <v>41958</v>
      </c>
      <c r="H52" s="47">
        <v>45760</v>
      </c>
      <c r="I52" s="47">
        <v>0</v>
      </c>
      <c r="J52" s="50">
        <f>SUM(B52:I52)</f>
        <v>143140.4</v>
      </c>
    </row>
    <row r="53" spans="1:10" x14ac:dyDescent="0.25">
      <c r="A53" s="28" t="s">
        <v>4</v>
      </c>
      <c r="B53" s="48">
        <f t="shared" ref="B53:I53" si="12">B47</f>
        <v>9177</v>
      </c>
      <c r="C53" s="48">
        <f t="shared" si="12"/>
        <v>19311.400000000001</v>
      </c>
      <c r="D53" s="48">
        <f>D47</f>
        <v>14619.5</v>
      </c>
      <c r="E53" s="48">
        <f>E47</f>
        <v>21461.500000000004</v>
      </c>
      <c r="F53" s="48">
        <f t="shared" si="12"/>
        <v>133832.75</v>
      </c>
      <c r="G53" s="48">
        <f t="shared" si="12"/>
        <v>197058.45</v>
      </c>
      <c r="H53" s="48">
        <f t="shared" si="12"/>
        <v>186374.6</v>
      </c>
      <c r="I53" s="48">
        <f t="shared" si="12"/>
        <v>42263.4</v>
      </c>
      <c r="J53" s="49">
        <f>J47</f>
        <v>624097.60000000009</v>
      </c>
    </row>
  </sheetData>
  <mergeCells count="5">
    <mergeCell ref="A7:E7"/>
    <mergeCell ref="A1:H1"/>
    <mergeCell ref="A2:H2"/>
    <mergeCell ref="A3:H3"/>
    <mergeCell ref="A5:H5"/>
  </mergeCells>
  <pageMargins left="0.70866141732283472" right="0.70866141732283472" top="0.74803149606299213" bottom="0.74803149606299213" header="0.31496062992125984" footer="0.31496062992125984"/>
  <pageSetup paperSize="9" scale="64" orientation="landscape" horizontalDpi="4294967295" verticalDpi="4294967295" r:id="rId1"/>
  <ignoredErrors>
    <ignoredError sqref="J18:J5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496F11563979E1478CFF3F22ADD5BBEF" ma:contentTypeVersion="9" ma:contentTypeDescription="The base project type from which other project content types inherit their information." ma:contentTypeScope="" ma:versionID="d59916802615896beb39a530fe8814c1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c4ae8e40f2965d50795c8bf0b96be334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ae61f9b1-e23d-4f49-b3d7-56b991556c4b" ContentTypeId="0x010100ACF722E9F6B0B149B0CD8BE2560A6672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Key_x0020_Document xmlns="cdc7663a-08f0-4737-9e8c-148ce897a09c">false</Key_x0020_Document>
    <Division_x0020_or_x0020_Unit xmlns="cdc7663a-08f0-4737-9e8c-148ce897a09c">INE/TSP</Division_x0020_or_x0020_Unit>
    <Other_x0020_Author xmlns="cdc7663a-08f0-4737-9e8c-148ce897a09c">2460</Other_x0020_Author>
    <IDBDocs_x0020_Number xmlns="cdc7663a-08f0-4737-9e8c-148ce897a09c">40001596</IDBDocs_x0020_Number>
    <Document_x0020_Author xmlns="cdc7663a-08f0-4737-9e8c-148ce897a09c">Lenci Pousada, Vera Lucia</Document_x0020_Author>
    <Operation_x0020_Type xmlns="cdc7663a-08f0-4737-9e8c-148ce897a09c" xsi:nil="true"/>
    <TaxCatchAll xmlns="cdc7663a-08f0-4737-9e8c-148ce897a09c">
      <Value>13</Value>
      <Value>30</Value>
      <Value>1</Value>
    </TaxCatchAll>
    <Fiscal_x0020_Year_x0020_IDB xmlns="cdc7663a-08f0-4737-9e8c-148ce897a09c">2015</Fiscal_x0020_Year_x0020_IDB>
    <Project_x0020_Number xmlns="cdc7663a-08f0-4737-9e8c-148ce897a09c">BR-L1227</Project_x0020_Number>
    <Package_x0020_Code xmlns="cdc7663a-08f0-4737-9e8c-148ce897a09c" xsi:nil="true"/>
    <Migration_x0020_Info xmlns="cdc7663a-08f0-4737-9e8c-148ce897a09c">&lt;div class="ExternalClassEB09C76252254E12B18F867E8F1EDCB5"&gt;MS EXCELCGCommittee of the Whole0NSouth AmericaPO-BR-L1227-Anl79036085&lt;/div&gt;</Migration_x0020_Info>
    <Approval_x0020_Number xmlns="cdc7663a-08f0-4737-9e8c-148ce897a09c">2305/OC-BR</Approval_x0020_Number>
    <Business_x0020_Area xmlns="cdc7663a-08f0-4737-9e8c-148ce897a09c" xsi:nil="true"/>
    <SISCOR_x0020_Number xmlns="cdc7663a-08f0-4737-9e8c-148ce897a09c" xsi:nil="true"/>
    <Identifier xmlns="cdc7663a-08f0-4737-9e8c-148ce897a09c">Caterina Vecco ¦ x.2460 TECFILE</Identifier>
    <Document_x0020_Language_x0020_IDB xmlns="cdc7663a-08f0-4737-9e8c-148ce897a09c">Spanish</Document_x0020_Language_x0020_IDB>
    <Phase xmlns="cdc7663a-08f0-4737-9e8c-148ce897a09c" xsi:nil="true"/>
    <Access_x0020_to_x0020_Information_x00a0_Policy xmlns="cdc7663a-08f0-4737-9e8c-148ce897a09c">Confidential</Access_x0020_to_x0020_Information_x00a0_Policy>
    <b26cdb1da78c4bb4b1c1bac2f6ac5911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Loan Proposal</TermName>
          <TermId xmlns="http://schemas.microsoft.com/office/infopath/2007/PartnerControls">6ee86b6f-6e46-485b-8bfb-87a1f44622ac</TermId>
        </TermInfo>
      </Terms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Brazil</TermName>
          <TermId xmlns="http://schemas.microsoft.com/office/infopath/2007/PartnerControls">7deb27ec-6837-4974-9aa8-6cfbac841ef8</TermId>
        </TermInfo>
      </Terms>
    </ic46d7e087fd4a108fb86518ca413cc6>
    <From_x003a_ xmlns="cdc7663a-08f0-4737-9e8c-148ce897a09c">2460</From_x003a_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b2ec7cfb18674cb8803df6b262e8b107 xmlns="cdc7663a-08f0-4737-9e8c-148ce897a09c">
      <Terms xmlns="http://schemas.microsoft.com/office/infopath/2007/PartnerControls"/>
    </b2ec7cfb18674cb8803df6b262e8b107>
    <g511464f9e53401d84b16fa9b379a574 xmlns="cdc7663a-08f0-4737-9e8c-148ce897a09c">
      <Terms xmlns="http://schemas.microsoft.com/office/infopath/2007/PartnerControls"/>
    </g511464f9e53401d84b16fa9b379a574>
    <To_x003a_ xmlns="cdc7663a-08f0-4737-9e8c-148ce897a09c" xsi:nil="true"/>
    <nddeef1749674d76abdbe4b239a70bc6 xmlns="cdc7663a-08f0-4737-9e8c-148ce897a09c">
      <Terms xmlns="http://schemas.microsoft.com/office/infopath/2007/PartnerControls"/>
    </nddeef1749674d76abdbe4b239a70bc6>
    <_dlc_DocId xmlns="cdc7663a-08f0-4737-9e8c-148ce897a09c">EZSHARE-1182437091-894</_dlc_DocId>
    <_dlc_DocIdUrl xmlns="cdc7663a-08f0-4737-9e8c-148ce897a09c">
      <Url>https://idbg.sharepoint.com/teams/EZ-BR-LON/BR-L1227/_layouts/15/DocIdRedir.aspx?ID=EZSHARE-1182437091-894</Url>
      <Description>EZSHARE-1182437091-894</Description>
    </_dlc_DocIdUrl>
  </documentManagement>
</p:properties>
</file>

<file path=customXml/item6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Props1.xml><?xml version="1.0" encoding="utf-8"?>
<ds:datastoreItem xmlns:ds="http://schemas.openxmlformats.org/officeDocument/2006/customXml" ds:itemID="{3A1A1E13-5E7A-4C76-9339-38F3D841EAE8}"/>
</file>

<file path=customXml/itemProps2.xml><?xml version="1.0" encoding="utf-8"?>
<ds:datastoreItem xmlns:ds="http://schemas.openxmlformats.org/officeDocument/2006/customXml" ds:itemID="{E432468A-FF20-4D09-8C79-2EE0143B3BAE}"/>
</file>

<file path=customXml/itemProps3.xml><?xml version="1.0" encoding="utf-8"?>
<ds:datastoreItem xmlns:ds="http://schemas.openxmlformats.org/officeDocument/2006/customXml" ds:itemID="{572AA716-B7C8-46A9-8826-0F5CE8E8C334}"/>
</file>

<file path=customXml/itemProps4.xml><?xml version="1.0" encoding="utf-8"?>
<ds:datastoreItem xmlns:ds="http://schemas.openxmlformats.org/officeDocument/2006/customXml" ds:itemID="{983F038D-8BDD-4679-AE5A-B5BBB2F25ECD}"/>
</file>

<file path=customXml/itemProps5.xml><?xml version="1.0" encoding="utf-8"?>
<ds:datastoreItem xmlns:ds="http://schemas.openxmlformats.org/officeDocument/2006/customXml" ds:itemID="{DC6435B3-B401-45C1-80F6-C8FB0AF1F46E}"/>
</file>

<file path=customXml/itemProps6.xml><?xml version="1.0" encoding="utf-8"?>
<ds:datastoreItem xmlns:ds="http://schemas.openxmlformats.org/officeDocument/2006/customXml" ds:itemID="{67624CBE-6B09-41AF-9C1E-E46B74E5E0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Quadro de Inversões</vt:lpstr>
      <vt:lpstr>POA</vt:lpstr>
      <vt:lpstr>Sheet3</vt:lpstr>
      <vt:lpstr>POA!Print_Area</vt:lpstr>
      <vt:lpstr>'Quadro de Inversões'!Print_Area</vt:lpstr>
      <vt:lpstr>POA!Print_Titles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EER_1_ Quadro de Inversiones y POA _ Propuesta de Modificación del Préstamo 2305_OC-BR</dc:title>
  <dc:creator>IADB</dc:creator>
  <cp:keywords/>
  <cp:lastModifiedBy>Inter-American Development Bank</cp:lastModifiedBy>
  <cp:lastPrinted>2015-08-27T18:45:24Z</cp:lastPrinted>
  <dcterms:created xsi:type="dcterms:W3CDTF">2015-07-21T19:26:46Z</dcterms:created>
  <dcterms:modified xsi:type="dcterms:W3CDTF">2016-03-18T17:46:35Z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0x010100ACF722E9F6B0B149B0CD8BE2560A667200496F11563979E1478CFF3F22ADD5BBEF</vt:lpwstr>
  </property>
  <property fmtid="{D5CDD505-2E9C-101B-9397-08002B2CF9AE}" pid="5" name="TaxKeywordTaxHTField">
    <vt:lpwstr/>
  </property>
  <property fmtid="{D5CDD505-2E9C-101B-9397-08002B2CF9AE}" pid="6" name="Series Operations IDB">
    <vt:lpwstr>10;#Loan Proposal|6ee86b6f-6e46-485b-8bfb-87a1f44622ac</vt:lpwstr>
  </property>
  <property fmtid="{D5CDD505-2E9C-101B-9397-08002B2CF9AE}" pid="7" name="Sub-Sector">
    <vt:lpwstr/>
  </property>
  <property fmtid="{D5CDD505-2E9C-101B-9397-08002B2CF9AE}" pid="8" name="Country">
    <vt:lpwstr>30;#Brazil|7deb27ec-6837-4974-9aa8-6cfbac841ef8</vt:lpwstr>
  </property>
  <property fmtid="{D5CDD505-2E9C-101B-9397-08002B2CF9AE}" pid="9" name="Fund IDB">
    <vt:lpwstr/>
  </property>
  <property fmtid="{D5CDD505-2E9C-101B-9397-08002B2CF9AE}" pid="10" name="Series_x0020_Operations_x0020_IDB">
    <vt:lpwstr>10;#Loan Proposal|6ee86b6f-6e46-485b-8bfb-87a1f44622ac</vt:lpwstr>
  </property>
  <property fmtid="{D5CDD505-2E9C-101B-9397-08002B2CF9AE}" pid="11" name="Webtopic">
    <vt:lpwstr/>
  </property>
  <property fmtid="{D5CDD505-2E9C-101B-9397-08002B2CF9AE}" pid="12" name="Sector IDB">
    <vt:lpwstr/>
  </property>
  <property fmtid="{D5CDD505-2E9C-101B-9397-08002B2CF9AE}" pid="13" name="Function Operations IDB">
    <vt:lpwstr>1;#Project Preparation, Planning and Design|29ca0c72-1fc4-435f-a09c-28585cb5eac9</vt:lpwstr>
  </property>
  <property fmtid="{D5CDD505-2E9C-101B-9397-08002B2CF9AE}" pid="14" name="Abstract">
    <vt:lpwstr/>
  </property>
  <property fmtid="{D5CDD505-2E9C-101B-9397-08002B2CF9AE}" pid="15" name="Disclosure Activity">
    <vt:lpwstr/>
  </property>
  <property fmtid="{D5CDD505-2E9C-101B-9397-08002B2CF9AE}" pid="16" name="Region">
    <vt:lpwstr/>
  </property>
  <property fmtid="{D5CDD505-2E9C-101B-9397-08002B2CF9AE}" pid="17" name="Publication Type">
    <vt:lpwstr/>
  </property>
  <property fmtid="{D5CDD505-2E9C-101B-9397-08002B2CF9AE}" pid="18" name="_dlc_DocIdItemGuid">
    <vt:lpwstr>d54570cd-dda0-4ca9-8e8c-48ab3458ac4e</vt:lpwstr>
  </property>
  <property fmtid="{D5CDD505-2E9C-101B-9397-08002B2CF9AE}" pid="19" name="Publishing House">
    <vt:lpwstr/>
  </property>
  <property fmtid="{D5CDD505-2E9C-101B-9397-08002B2CF9AE}" pid="20" name="KP Topics">
    <vt:lpwstr/>
  </property>
  <property fmtid="{D5CDD505-2E9C-101B-9397-08002B2CF9AE}" pid="21" name="Editor1">
    <vt:lpwstr/>
  </property>
  <property fmtid="{D5CDD505-2E9C-101B-9397-08002B2CF9AE}" pid="22" name="ATI Undisclose Document Workflow">
    <vt:lpwstr/>
  </property>
  <property fmtid="{D5CDD505-2E9C-101B-9397-08002B2CF9AE}" pid="23" name="ATI Disclose Document Workflow v5">
    <vt:lpwstr/>
  </property>
</Properties>
</file>