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ORG\Desktop\"/>
    </mc:Choice>
  </mc:AlternateContent>
  <xr:revisionPtr revIDLastSave="0" documentId="8_{F9F79F9F-AF6F-4098-B071-27B6303CE34B}" xr6:coauthVersionLast="41" xr6:coauthVersionMax="41" xr10:uidLastSave="{00000000-0000-0000-0000-000000000000}"/>
  <bookViews>
    <workbookView xWindow="-120" yWindow="-120" windowWidth="29040" windowHeight="15840" tabRatio="464" xr2:uid="{00000000-000D-0000-FFFF-FFFF00000000}"/>
  </bookViews>
  <sheets>
    <sheet name="Detalhe Plano de Aquisções" sheetId="1" r:id="rId1"/>
    <sheet name="Plan de Adquisiciones" sheetId="2" r:id="rId2"/>
  </sheets>
  <definedNames>
    <definedName name="_xlnm.Print_Area" localSheetId="0">'Detalhe Plano de Aquisções'!$A$1:$R$93</definedName>
    <definedName name="_xlnm.Print_Area" localSheetId="1">'Plan de Adquisiciones'!$A$1:$C$29</definedName>
    <definedName name="_xlnm.Print_Titles" localSheetId="0">'Detalhe Plano de Aquisções'!$2:$6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2" l="1"/>
  <c r="G15" i="2" l="1"/>
  <c r="G14" i="2"/>
  <c r="B25" i="2" l="1"/>
  <c r="C22" i="2" l="1"/>
  <c r="B27" i="2"/>
  <c r="C25" i="2"/>
  <c r="C11" i="2"/>
  <c r="C17" i="2" s="1"/>
  <c r="B13" i="2" l="1"/>
  <c r="G13" i="2" s="1"/>
  <c r="C28" i="2"/>
  <c r="H76" i="1" l="1"/>
  <c r="B16" i="2" s="1"/>
  <c r="G16" i="2" s="1"/>
  <c r="B24" i="2" l="1"/>
  <c r="H9" i="1"/>
  <c r="H31" i="1" l="1"/>
  <c r="C18" i="2" s="1"/>
  <c r="B11" i="2"/>
  <c r="G11" i="2" s="1"/>
  <c r="B22" i="2"/>
  <c r="B26" i="2"/>
  <c r="B23" i="2"/>
  <c r="B12" i="2"/>
  <c r="B28" i="2" l="1"/>
  <c r="B17" i="2"/>
  <c r="G17" i="2" s="1"/>
  <c r="G12" i="2"/>
  <c r="B18" i="2"/>
  <c r="C29" i="2"/>
  <c r="B29" i="2"/>
  <c r="G29" i="2" s="1"/>
  <c r="H73" i="1"/>
  <c r="H34" i="1"/>
  <c r="H89" i="1"/>
  <c r="H43" i="1"/>
  <c r="G18" i="2" l="1"/>
  <c r="H77" i="1"/>
  <c r="H83" i="1" l="1"/>
  <c r="H91" i="1" s="1"/>
  <c r="H92" i="1" l="1"/>
  <c r="H9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Romildo Rodrigues Santos</author>
    <author>Diego Ribas Moraes</author>
    <author>lucas</author>
  </authors>
  <commentList>
    <comment ref="H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Romildo Rodrigues Santos:</t>
        </r>
        <r>
          <rPr>
            <sz val="8"/>
            <color indexed="81"/>
            <rFont val="Tahoma"/>
            <family val="2"/>
          </rPr>
          <t xml:space="preserve">
dolarizado pela taxa do dia da contratação = R$ 2,0011</t>
        </r>
      </text>
    </comment>
    <comment ref="H25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Diego Ribas Moraes:</t>
        </r>
        <r>
          <rPr>
            <sz val="9"/>
            <color indexed="81"/>
            <rFont val="Tahoma"/>
            <family val="2"/>
          </rPr>
          <t xml:space="preserve">
Contrato dolarizado na data de assinatura correspondente a um trecho de 5,3 km de obra.</t>
        </r>
      </text>
    </comment>
    <comment ref="J48" authorId="2" shapeId="0" xr:uid="{00000000-0006-0000-0200-000003000000}">
      <text>
        <r>
          <rPr>
            <b/>
            <sz val="9"/>
            <color indexed="81"/>
            <rFont val="Tahoma"/>
            <family val="2"/>
          </rPr>
          <t>lucas:</t>
        </r>
        <r>
          <rPr>
            <sz val="9"/>
            <color indexed="81"/>
            <rFont val="Tahoma"/>
            <family val="2"/>
          </rPr>
          <t xml:space="preserve">
publicação e junho +30 dias apresentação das prop. +30 dias para rel. de julgamento e contratação
+ 360 de execução
</t>
        </r>
      </text>
    </comment>
    <comment ref="H51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Romildo Rodrigues Santos:</t>
        </r>
        <r>
          <rPr>
            <sz val="8"/>
            <color indexed="81"/>
            <rFont val="Tahoma"/>
            <family val="2"/>
          </rPr>
          <t xml:space="preserve">
remanejamento de $200 do item 1.6.1.3.1 em JUL/2012</t>
        </r>
      </text>
    </comment>
    <comment ref="H57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Diego Ribas Moraes:</t>
        </r>
        <r>
          <rPr>
            <sz val="9"/>
            <color indexed="81"/>
            <rFont val="Tahoma"/>
            <family val="2"/>
          </rPr>
          <t xml:space="preserve">
Remanejados US$ 200 Mil do item 3.2.3 Estudo de Demanda para Estudo de Oferta. De acordo com SETUR</t>
        </r>
      </text>
    </comment>
  </commentList>
</comments>
</file>

<file path=xl/sharedStrings.xml><?xml version="1.0" encoding="utf-8"?>
<sst xmlns="http://schemas.openxmlformats.org/spreadsheetml/2006/main" count="706" uniqueCount="340">
  <si>
    <t>OBRAS</t>
  </si>
  <si>
    <t>Previsto</t>
  </si>
  <si>
    <t>Rechazo de Ofertas</t>
  </si>
  <si>
    <t>Contrato Terminado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</si>
  <si>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</si>
  <si>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</si>
  <si>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</si>
  <si>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</si>
  <si>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</si>
  <si>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</si>
  <si>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</si>
  <si>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Versión ( 1-xxxx -Incluir Año-) :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</si>
  <si>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</si>
  <si>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</si>
  <si>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</si>
  <si>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</si>
  <si>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</si>
  <si>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</si>
  <si>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</si>
  <si>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</si>
  <si>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</si>
  <si>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Total</t>
  </si>
  <si>
    <t>Componente de Inversión</t>
  </si>
  <si>
    <r>
      <t xml:space="preserve">Componente 1 - </t>
    </r>
    <r>
      <rPr>
        <i/>
        <sz val="10"/>
        <rFont val="Calibri"/>
        <family val="2"/>
      </rPr>
      <t>Descripción</t>
    </r>
  </si>
  <si>
    <r>
      <t xml:space="preserve">Componente 2 - </t>
    </r>
    <r>
      <rPr>
        <i/>
        <sz val="10"/>
        <rFont val="Calibri"/>
        <family val="2"/>
      </rPr>
      <t>Descripción</t>
    </r>
  </si>
  <si>
    <r>
      <t xml:space="preserve">Componente 4 - </t>
    </r>
    <r>
      <rPr>
        <i/>
        <sz val="10"/>
        <rFont val="Calibri"/>
        <family val="2"/>
      </rPr>
      <t>Descripción</t>
    </r>
  </si>
  <si>
    <r>
      <t xml:space="preserve">Componente 5 - </t>
    </r>
    <r>
      <rPr>
        <i/>
        <sz val="10"/>
        <rFont val="Calibri"/>
        <family val="2"/>
      </rPr>
      <t>Descripción</t>
    </r>
  </si>
  <si>
    <r>
      <t xml:space="preserve">Componente 6 - </t>
    </r>
    <r>
      <rPr>
        <i/>
        <sz val="10"/>
        <rFont val="Calibri"/>
        <family val="2"/>
      </rPr>
      <t>Descripción</t>
    </r>
  </si>
  <si>
    <t>Ex-Post</t>
  </si>
  <si>
    <t>Ex-Ante</t>
  </si>
  <si>
    <t>Sistema Nacional</t>
  </si>
  <si>
    <t>Unidade Executora</t>
  </si>
  <si>
    <t>Atividade</t>
  </si>
  <si>
    <t>Descrição adicional:</t>
  </si>
  <si>
    <t>Licitação Pública Nacional </t>
  </si>
  <si>
    <t>Licitação Internacional Limitada </t>
  </si>
  <si>
    <t>Licitação Pública Internacional por Lotes </t>
  </si>
  <si>
    <t>Processo Cancelado</t>
  </si>
  <si>
    <t>ReLicitação</t>
  </si>
  <si>
    <t>Contratação Direta </t>
  </si>
  <si>
    <t>Declaração de Licitação Deserta</t>
  </si>
  <si>
    <t>Comparação de Preços </t>
  </si>
  <si>
    <t>Processo em curso</t>
  </si>
  <si>
    <t>Licitação Pública Internacional em 2 etapas </t>
  </si>
  <si>
    <t>Licitação Pública Internacional com Precalificación</t>
  </si>
  <si>
    <t>Método de Aquisição
(Selecionar uma das opções):</t>
  </si>
  <si>
    <t>Número de Processo:</t>
  </si>
  <si>
    <t xml:space="preserve">Montante Estimado </t>
  </si>
  <si>
    <t>Montante Estimado % BID:</t>
  </si>
  <si>
    <t>Montante Estimado em US$:</t>
  </si>
  <si>
    <t>Montante Estimado % Contrapartida:</t>
  </si>
  <si>
    <t>Categoria de Investimento:</t>
  </si>
  <si>
    <t>Método de Revisão (Selecionar uma das opções):</t>
  </si>
  <si>
    <t>Datas</t>
  </si>
  <si>
    <t>Publicação do Anúncio</t>
  </si>
  <si>
    <t>Assinatura do Contrato</t>
  </si>
  <si>
    <t>BENS</t>
  </si>
  <si>
    <t>Unidade Executora:</t>
  </si>
  <si>
    <t>SERVIÇOS QUE NÃO SÃO DE CONSULTORIA</t>
  </si>
  <si>
    <t>CONSULTORIAS FIRMAS</t>
  </si>
  <si>
    <t>CONSULTORIAS INDIVIDUAL</t>
  </si>
  <si>
    <t>CAPACITAÇÃO</t>
  </si>
  <si>
    <t>SUBPROJETOS</t>
  </si>
  <si>
    <t>Quantidade Estimada de Subprojetos:</t>
  </si>
  <si>
    <t>Assinatura do Contrato/ Convênio por Adjudicação dos Subprojetos</t>
  </si>
  <si>
    <t>Data de 
Transferencia</t>
  </si>
  <si>
    <t>Comentários</t>
  </si>
  <si>
    <t>Licitação Pública Internacional</t>
  </si>
  <si>
    <t>Licitação Pública Internacional sem Pré-qualificação</t>
  </si>
  <si>
    <t>Seleção Baseada na Qualidade e Custo </t>
  </si>
  <si>
    <t>Seleção Baseada na Qualidade </t>
  </si>
  <si>
    <t>Seleção Baseada na Qualificação do Consultor (SQC)</t>
  </si>
  <si>
    <t>Seleção Baseado em Orçamento Fixo</t>
  </si>
  <si>
    <t>Seleção Baseada no Menor Custo </t>
  </si>
  <si>
    <t>Numero PRISM</t>
  </si>
  <si>
    <t>Status</t>
  </si>
  <si>
    <t>Revisão/Supervisão</t>
  </si>
  <si>
    <t xml:space="preserve">Metodos </t>
  </si>
  <si>
    <t>Bens, obras e Serviços</t>
  </si>
  <si>
    <t>Consultoria Individual</t>
  </si>
  <si>
    <t>Contrato em Execução</t>
  </si>
  <si>
    <t>Comentários - para Sistema Nacional incluir método de Seleção</t>
  </si>
  <si>
    <t>Consultoria firmas</t>
  </si>
  <si>
    <t xml:space="preserve"> Publicação  Manifestação de Interesse</t>
  </si>
  <si>
    <t>Item</t>
  </si>
  <si>
    <t>1.1.3.2</t>
  </si>
  <si>
    <t>Planejamento e Implantação de Roteiros Temáticos  para estímulo a pequenos negócios associados</t>
  </si>
  <si>
    <t>1.3.2</t>
  </si>
  <si>
    <t>Plano de Gestão da Estação Barão de Juparanã</t>
  </si>
  <si>
    <t>1.5.3</t>
  </si>
  <si>
    <t>Atualização do Plano Diretor Estadual de Turismo</t>
  </si>
  <si>
    <t>1.5.5.1</t>
  </si>
  <si>
    <t>Plano de Gestão do Polo Gastronômico de Niterói</t>
  </si>
  <si>
    <t>Concurso Público para Contratação dos Projetos Executivos do Centros Culturais (IAB)</t>
  </si>
  <si>
    <t>1.6.1.4</t>
  </si>
  <si>
    <t>2.1.2</t>
  </si>
  <si>
    <t>Projeto de incentivo à formalização das atividades turísticas (Ilha Grande, Visconde de Mauá, Valença-Conservatória e Búzios)</t>
  </si>
  <si>
    <t>3.1.1</t>
  </si>
  <si>
    <t>3.1.3.1</t>
  </si>
  <si>
    <t>Implantação das ações de Fortalecimento Institucional do Turismo Estadual</t>
  </si>
  <si>
    <t>3.1.3.2</t>
  </si>
  <si>
    <t>Aquisição de equipamentos e material permanente para as unidades públicas de gestão turística</t>
  </si>
  <si>
    <t>3.2.1.1</t>
  </si>
  <si>
    <t>Consultoria Individual para elaboração de Diagnóstico das Estatísticas de Turismo</t>
  </si>
  <si>
    <t>3.2.2.1</t>
  </si>
  <si>
    <t>3.2.2.2</t>
  </si>
  <si>
    <t>Pesquisas nos Polos para monitoramento e avaliação do Programa Considerando o ano final do Programa</t>
  </si>
  <si>
    <t>3.2.3</t>
  </si>
  <si>
    <t>3.2.4</t>
  </si>
  <si>
    <t>3.2.5.2</t>
  </si>
  <si>
    <t>4.2.3</t>
  </si>
  <si>
    <t>Estudo de Viabilidade para Saneamento, Drenagem e Urbanização - Vila do Abraão - Ilha Grande - Angra dos Reis</t>
  </si>
  <si>
    <t>Auditoria Ambiental de Obras selecionadas</t>
  </si>
  <si>
    <t>5.1.1</t>
  </si>
  <si>
    <t>5.1.2</t>
  </si>
  <si>
    <t>Promoção e Fortalecimento das Reservas Particulares do Patrimônio Natural e Parques do Entorno com Potencial de Uso Turístico - RPPN</t>
  </si>
  <si>
    <t>5.1.5.1</t>
  </si>
  <si>
    <t>Programa de Gestão e Comunicação Social da  Ilha Grande</t>
  </si>
  <si>
    <t>Modelagem de Gestão - Paraty/Cunha</t>
  </si>
  <si>
    <t>5.1.7</t>
  </si>
  <si>
    <t>Concepção do Sistema do Ordenamento Turístico Sustentável da Região de Visconde de Mauá</t>
  </si>
  <si>
    <t>5.1.8</t>
  </si>
  <si>
    <t>5.1.10.1</t>
  </si>
  <si>
    <t>Atendimento as Condicionantes de Licenciamentos Ambientais de Obras do Programa</t>
  </si>
  <si>
    <t>5.1.10.2</t>
  </si>
  <si>
    <t>Condicionantes Ambientais e Gestão Turística de Unidades de Conservação. Execução do Plano Básico Ambiental da Estrada Parque - Visconde de Mauá - Maringá RJ-151</t>
  </si>
  <si>
    <t>5.1.10.3</t>
  </si>
  <si>
    <t>Condicionantes Ambientais e Gestão Turística de Unidades de Conservação. Plano de Gestão Turística do Parque Três Picos</t>
  </si>
  <si>
    <t>5.1.10.4</t>
  </si>
  <si>
    <t>PRAD - Plano de Recuperação de Área Degradada - Ilha Grande</t>
  </si>
  <si>
    <t>6.1.1</t>
  </si>
  <si>
    <t>Gerenciamento do Programa</t>
  </si>
  <si>
    <t>Auditoria Externa</t>
  </si>
  <si>
    <t>6.2.1</t>
  </si>
  <si>
    <t xml:space="preserve">Supervisão de Obras </t>
  </si>
  <si>
    <t>6.2.2</t>
  </si>
  <si>
    <t>2.1.3</t>
  </si>
  <si>
    <t>6.2.4</t>
  </si>
  <si>
    <t>Publicações</t>
  </si>
  <si>
    <t>1.1.1.2</t>
  </si>
  <si>
    <t>1.1.1.3</t>
  </si>
  <si>
    <t>1.1.4</t>
  </si>
  <si>
    <t>1.3.1.1</t>
  </si>
  <si>
    <t>1.4.1.1</t>
  </si>
  <si>
    <t>1.4.1.2</t>
  </si>
  <si>
    <t>1.4.3</t>
  </si>
  <si>
    <t>1.4.4.4</t>
  </si>
  <si>
    <t>1.4.4.5.1</t>
  </si>
  <si>
    <t>1.4.4.5.2</t>
  </si>
  <si>
    <t>1.4.4.5.3</t>
  </si>
  <si>
    <t>1.4.6</t>
  </si>
  <si>
    <t>1.4.7</t>
  </si>
  <si>
    <t>1.7.1.2.1</t>
  </si>
  <si>
    <t>4.1.1.1</t>
  </si>
  <si>
    <t>4.1.1.2</t>
  </si>
  <si>
    <t>4.1.2</t>
  </si>
  <si>
    <t>4.1.3.1.2</t>
  </si>
  <si>
    <t>4.2.1.2</t>
  </si>
  <si>
    <t>4.2.2</t>
  </si>
  <si>
    <t>5.1.6.2</t>
  </si>
  <si>
    <t>5.1.9</t>
  </si>
  <si>
    <t>Museu da Imagem e do Som - MIS (Revestimentos e Instalações)</t>
  </si>
  <si>
    <t>Museu da Imagem e do Som - MIS (Fachadas)</t>
  </si>
  <si>
    <t>Implantação do Polo Gastronômico de Niterói</t>
  </si>
  <si>
    <t>Implantação de Centros de Memória e Museus - Obra da Estação de Juparanã</t>
  </si>
  <si>
    <t>Urbanização de Visconde de Mauá - 2ª Etapa - Lote 10</t>
  </si>
  <si>
    <t>Implantação da Urbanização de Maromba e Maringá</t>
  </si>
  <si>
    <t>Implantação da Urbanização de Lumiar e São Pedro - Nova Friburgo</t>
  </si>
  <si>
    <t>Implantação das Obras de Urbanização de Orlas, Centros Históricos e Paisagísticos - Implantação da Iluminação em Conservatória</t>
  </si>
  <si>
    <t>Implantação das Obras de Urbanização em Conservatória - Reforma da Estação de Conservatória</t>
  </si>
  <si>
    <t>Implantação das Obras de Urbanização em Conservatória - Reforma no Mirante da Serra da Beleza e Mirante da Ponte dos Arcos</t>
  </si>
  <si>
    <t>Adequação da Rede de Iluminação Pública da Rua do Imperador</t>
  </si>
  <si>
    <t>Urbanização da Orla da Área Central de São Pedro da Aldeia</t>
  </si>
  <si>
    <t xml:space="preserve">Obra da Estrada Parque Capelinha - Visconde de Mauá - Resende - RJ-163 </t>
  </si>
  <si>
    <t>Estrada Parque Capelinha-Mauá (RJ-163) - Implantação dos Mirantes</t>
  </si>
  <si>
    <t>Obra da Estrada Parque - Visconde de Mauá - Maringá - RJ-151</t>
  </si>
  <si>
    <t>Saneamento, Drenagem e Urbanização - Vila do Abraão-Ilha Grande-Angra dos Reis</t>
  </si>
  <si>
    <t>Implantação do Parque dos Três Picos</t>
  </si>
  <si>
    <t>Implantação de Equipamento de Apoio à Visitação Pública no Parque de Itatiaia</t>
  </si>
  <si>
    <t>Montante Estimado em US$(x1000):</t>
  </si>
  <si>
    <t>CN</t>
  </si>
  <si>
    <t xml:space="preserve">TP </t>
  </si>
  <si>
    <t xml:space="preserve">CN </t>
  </si>
  <si>
    <t>TP</t>
  </si>
  <si>
    <t>DL</t>
  </si>
  <si>
    <t>ARP</t>
  </si>
  <si>
    <t>30/04/2015
29/05/2015</t>
  </si>
  <si>
    <t>BR-10419</t>
  </si>
  <si>
    <t>BR-10402</t>
  </si>
  <si>
    <t>BR-B2905 
BR-B2906</t>
  </si>
  <si>
    <t>BR-10322</t>
  </si>
  <si>
    <t>BR-10428</t>
  </si>
  <si>
    <t>BR-10382</t>
  </si>
  <si>
    <t>BR-10649</t>
  </si>
  <si>
    <t>BR-10487</t>
  </si>
  <si>
    <t>BR-A9764</t>
  </si>
  <si>
    <t>BR-10486</t>
  </si>
  <si>
    <t>BR-B2164</t>
  </si>
  <si>
    <t>BR-B2212</t>
  </si>
  <si>
    <t>BR-B2456</t>
  </si>
  <si>
    <t>BR-B2907</t>
  </si>
  <si>
    <t>BR-B2383</t>
  </si>
  <si>
    <t>BR-B1987</t>
  </si>
  <si>
    <t>BR-B2146</t>
  </si>
  <si>
    <t>BR-B2466</t>
  </si>
  <si>
    <t>BR-B2115</t>
  </si>
  <si>
    <t>BR-B2070</t>
  </si>
  <si>
    <t>BR-11067</t>
  </si>
  <si>
    <t>BR-11342</t>
  </si>
  <si>
    <t>BR-11343</t>
  </si>
  <si>
    <t>BR-B3200</t>
  </si>
  <si>
    <t>1.5.1</t>
  </si>
  <si>
    <t>Fortalecimento na Gestão Empresarial da Economia do Turismo (Capacitação profissional e empresarial)</t>
  </si>
  <si>
    <t>Pesquisas nos Polos para monitoramento e avaliação do Programa (Ano 1)</t>
  </si>
  <si>
    <t>Estudo de Demanda Atual e Potencial dos mercados emissores nacional e internacional  para Destinos Turísticos dos Polos Litoral e Serra</t>
  </si>
  <si>
    <t>Estudo de Oferta dos Destinos Turísticos dos Polos Litoral e Serra</t>
  </si>
  <si>
    <t>Pesquisa de Ambiente Empresarial nos Polos Serra e Litoral - Analise do Clima Empresarial</t>
  </si>
  <si>
    <t>Objeto da Transferência:</t>
  </si>
  <si>
    <t>E-17/001/1142/2013</t>
  </si>
  <si>
    <t>E-05/069/2012</t>
  </si>
  <si>
    <t>E-05/001/26/2013</t>
  </si>
  <si>
    <t>E-05/287/2012</t>
  </si>
  <si>
    <t>E-17/001.650/2012</t>
  </si>
  <si>
    <t>E-17/001/2305/2013</t>
  </si>
  <si>
    <t>E-07/001/315/2014</t>
  </si>
  <si>
    <t>E-17/001/2301/2013</t>
  </si>
  <si>
    <t>E-17/001/1081/2013</t>
  </si>
  <si>
    <t>E-07/001/320/2013</t>
  </si>
  <si>
    <t>E-17/001/2384/2014</t>
  </si>
  <si>
    <t>E-17/002.412/2010</t>
  </si>
  <si>
    <t>E-17.002.806/2012</t>
  </si>
  <si>
    <t>E-17/001/2306/2013</t>
  </si>
  <si>
    <t>E-17.000.009/2012</t>
  </si>
  <si>
    <t>E-17/001/81/2013</t>
  </si>
  <si>
    <t>E-17/001/636/2014</t>
  </si>
  <si>
    <t>E-17.001.297/2010</t>
  </si>
  <si>
    <t>E-17/001/2302/2013</t>
  </si>
  <si>
    <t>E-17/001/1082/2013</t>
  </si>
  <si>
    <t>E-17/001.706/2013</t>
  </si>
  <si>
    <t>E-17.001.687/2010</t>
  </si>
  <si>
    <t>E-17.001.758/2011</t>
  </si>
  <si>
    <t>E-17/001/2975/2013</t>
  </si>
  <si>
    <t>E-17/001/2390/2014</t>
  </si>
  <si>
    <t>E-17/001/1019/2014</t>
  </si>
  <si>
    <t>E-17/001/2773/2014</t>
  </si>
  <si>
    <t>E-17/001/567/2014</t>
  </si>
  <si>
    <t>E-17/001/1083/2013</t>
  </si>
  <si>
    <t>E-07/001/779/2013</t>
  </si>
  <si>
    <t>E-17/001/565/2014</t>
  </si>
  <si>
    <t>Comparação de Qualificações (3 CV"s)</t>
  </si>
  <si>
    <t>2.01</t>
  </si>
  <si>
    <t>2.03</t>
  </si>
  <si>
    <t>1.00</t>
  </si>
  <si>
    <t>2.04</t>
  </si>
  <si>
    <t>2.05</t>
  </si>
  <si>
    <t>2.02</t>
  </si>
  <si>
    <t>3.04</t>
  </si>
  <si>
    <t>3.01</t>
  </si>
  <si>
    <t>3.02</t>
  </si>
  <si>
    <t>3.03</t>
  </si>
  <si>
    <t>SEOBRAS</t>
  </si>
  <si>
    <t>SETUR</t>
  </si>
  <si>
    <t>SEA</t>
  </si>
  <si>
    <t>1.7.1.2.4</t>
  </si>
  <si>
    <t>Implantação da Sinalização Turística em Municípios Integrantes dos Polos Litoral e Serra</t>
  </si>
  <si>
    <t>Implantação da Sinalização Turística de Trilhas de Parques Estaduais (Ilha Grande, Três Picos, Serra da Tiririca e Pedra Selada)</t>
  </si>
  <si>
    <t>Novo Item</t>
  </si>
  <si>
    <t>Recursos adicionais remanejados dos itens 5.1.1 e 5.1.10.1</t>
  </si>
  <si>
    <t>Alterado valor. Remanejado para o item 5.1.9</t>
  </si>
  <si>
    <t>6.2.3</t>
  </si>
  <si>
    <t>Avaliação de Impacto do Programa</t>
  </si>
  <si>
    <t>União dos itens 6.2.3.1 e 6.2.3.2</t>
  </si>
  <si>
    <t>Alteração de Valor</t>
  </si>
  <si>
    <t>TOTAL PRODETUR</t>
  </si>
  <si>
    <t>SALDO A REPROGRAMAR</t>
  </si>
  <si>
    <t>TOTAL COMPONENTES</t>
  </si>
  <si>
    <t>Alterado Valor de acordo com execução</t>
  </si>
  <si>
    <t>E-05/001/190/2013</t>
  </si>
  <si>
    <t>Método de Seleção/Aquisição
(Selecionar uma das Opções):</t>
  </si>
  <si>
    <t>E-17/001.757/2011</t>
  </si>
  <si>
    <t>E-05/001/188/2013</t>
  </si>
  <si>
    <t>E-05/296/2012</t>
  </si>
  <si>
    <t>E-05/001/55/2015</t>
  </si>
  <si>
    <t>E-17/001/1493/2013</t>
  </si>
  <si>
    <t>E-17/201.783/09</t>
  </si>
  <si>
    <t>E-17/203.229/2011</t>
  </si>
  <si>
    <t>E-005/001/33/2016</t>
  </si>
  <si>
    <t>E-005/001/186/2015</t>
  </si>
  <si>
    <t>E-005/001/179/2015</t>
  </si>
  <si>
    <t>E-005/001/178/2015</t>
  </si>
  <si>
    <t>4. Componentes (US$ X 1.000)</t>
  </si>
  <si>
    <t>3. Tipos de Gasto  (US$ X 1.000)</t>
  </si>
  <si>
    <t>Marketing - Publicidade</t>
  </si>
  <si>
    <t>Marketing - Eventos</t>
  </si>
  <si>
    <t>Saldo a Reprogramar</t>
  </si>
  <si>
    <r>
      <t xml:space="preserve">Componente 3 - </t>
    </r>
    <r>
      <rPr>
        <i/>
        <sz val="10"/>
        <rFont val="Calibri"/>
        <family val="2"/>
      </rPr>
      <t>Descripción</t>
    </r>
  </si>
  <si>
    <t>Montante Estimado % GERJ</t>
  </si>
  <si>
    <t>CONTRATO RESCINDIDO</t>
  </si>
  <si>
    <t xml:space="preserve">CONTRATO SUSPENSO </t>
  </si>
  <si>
    <t>1.1.1.4</t>
  </si>
  <si>
    <t>OBRA A SER LICITADA</t>
  </si>
  <si>
    <t>Museu da Imagem e do Som - MIS (Divisórias Acústicas)</t>
  </si>
  <si>
    <t>1.1.1.5</t>
  </si>
  <si>
    <t>AÇÃO CANCELADA</t>
  </si>
  <si>
    <t>SERVIÇOS CONCLUÍDOS</t>
  </si>
  <si>
    <t>CONTRATO RESCINDIDO EM 12/07/2018</t>
  </si>
  <si>
    <t>CONTRATO EM VIGOR</t>
  </si>
  <si>
    <t>Detalhamento de Projeto e Execução das Obras de Implantação</t>
  </si>
  <si>
    <t>CONTRATO RESCINDIDO EM 03/08/2018</t>
  </si>
  <si>
    <t xml:space="preserve">Drenagem do Centro Histórico, Urbanização da Orla e Cais dos Saveiros em Paraty </t>
  </si>
  <si>
    <t>Estação / Píer e Centro de Atendimento ao Turista em Mangaratiba</t>
  </si>
  <si>
    <t>CONTRATO EM FASE DE RESCISÃO.</t>
  </si>
  <si>
    <t>Marketing - Eventos ABAV</t>
  </si>
  <si>
    <t>E-05/003/31/2016</t>
  </si>
  <si>
    <t>Contratação das Obras de Conclusão - Novo Item</t>
  </si>
  <si>
    <t>SERVIÇO A SER LICITADO</t>
  </si>
  <si>
    <t>6.2.5</t>
  </si>
  <si>
    <t>E-17/001/1644/2016</t>
  </si>
  <si>
    <t>Implantação das Obras de Urbanização em Conservatória - Construção de Plataforma e Cobertura p/ a Locomotiva do Trem 206, Reforma da Pça. Getúlio Vargas e Adequação do Túnel que Chora</t>
  </si>
  <si>
    <t>E-17.001/2719/2015</t>
  </si>
  <si>
    <t>E-17.001/018/2016</t>
  </si>
  <si>
    <t>Contratação do Complemento - Novo Item</t>
  </si>
  <si>
    <t>revisão 34 - 2019</t>
  </si>
  <si>
    <t>E-17/001/100904/2018</t>
  </si>
  <si>
    <t>LPI</t>
  </si>
  <si>
    <t>BR-B3426</t>
  </si>
  <si>
    <t>BR-A6647</t>
  </si>
  <si>
    <t>BR-B3251</t>
  </si>
  <si>
    <t>BR-B3252</t>
  </si>
  <si>
    <t>CP</t>
  </si>
  <si>
    <t>BR-B3398</t>
  </si>
  <si>
    <t>SBQC</t>
  </si>
  <si>
    <t>SBQ</t>
  </si>
  <si>
    <t>BR-11493</t>
  </si>
  <si>
    <t>SQC</t>
  </si>
  <si>
    <t>BR-11537</t>
  </si>
  <si>
    <t>CQ</t>
  </si>
  <si>
    <t>-</t>
  </si>
  <si>
    <t>PLANO DE AQUISIÇÕES - Atualização Nº 34</t>
  </si>
  <si>
    <t>Atualizado em: 04/02/2019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</si>
</sst>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[$USD]\ #,##0.00"/>
    <numFmt numFmtId="166" formatCode="[$-416]mmm\-yy;@"/>
    <numFmt numFmtId="167" formatCode="dd/mm/yy;@"/>
    <numFmt numFmtId="168" formatCode="#,##0.00_ ;\-#,##0.00\ 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3" borderId="7" applyNumberFormat="0" applyFont="0" applyAlignment="0" applyProtection="0"/>
  </cellStyleXfs>
  <cellXfs count="255">
    <xf numFmtId="0" fontId="0" fillId="0" borderId="0" xfId="0"/>
    <xf numFmtId="0" fontId="0" fillId="0" borderId="0" xfId="0"/>
    <xf numFmtId="0" fontId="20" fillId="0" borderId="18" xfId="38" applyFont="1" applyFill="1" applyBorder="1" applyAlignment="1">
      <alignment vertical="center" wrapText="1"/>
    </xf>
    <xf numFmtId="0" fontId="20" fillId="0" borderId="15" xfId="38" applyFont="1" applyFill="1" applyBorder="1" applyAlignment="1">
      <alignment vertical="center" wrapText="1"/>
    </xf>
    <xf numFmtId="0" fontId="20" fillId="0" borderId="16" xfId="38" applyFont="1" applyFill="1" applyBorder="1" applyAlignment="1">
      <alignment vertical="center" wrapText="1"/>
    </xf>
    <xf numFmtId="0" fontId="21" fillId="24" borderId="17" xfId="1" applyFont="1" applyFill="1" applyBorder="1" applyAlignment="1">
      <alignment horizontal="center" vertical="center" wrapText="1"/>
    </xf>
    <xf numFmtId="0" fontId="21" fillId="24" borderId="10" xfId="1" applyFont="1" applyFill="1" applyBorder="1" applyAlignment="1">
      <alignment horizontal="center" vertical="center" wrapText="1"/>
    </xf>
    <xf numFmtId="0" fontId="21" fillId="24" borderId="14" xfId="1" applyFont="1" applyFill="1" applyBorder="1" applyAlignment="1">
      <alignment horizontal="center" vertical="center" wrapText="1"/>
    </xf>
    <xf numFmtId="0" fontId="24" fillId="0" borderId="18" xfId="1" applyFont="1" applyFill="1" applyBorder="1" applyAlignment="1">
      <alignment horizontal="left" vertical="center" wrapText="1"/>
    </xf>
    <xf numFmtId="0" fontId="20" fillId="0" borderId="17" xfId="1" quotePrefix="1" applyFont="1" applyBorder="1" applyAlignment="1" applyProtection="1"/>
    <xf numFmtId="165" fontId="20" fillId="0" borderId="10" xfId="1" applyNumberFormat="1" applyFont="1" applyFill="1" applyBorder="1" applyAlignment="1">
      <alignment horizontal="right" vertical="center" wrapText="1"/>
    </xf>
    <xf numFmtId="165" fontId="20" fillId="0" borderId="14" xfId="1" applyNumberFormat="1" applyFont="1" applyFill="1" applyBorder="1" applyAlignment="1">
      <alignment horizontal="right" vertical="center" wrapText="1"/>
    </xf>
    <xf numFmtId="0" fontId="20" fillId="0" borderId="17" xfId="1" applyFont="1" applyBorder="1" applyAlignment="1" applyProtection="1"/>
    <xf numFmtId="0" fontId="21" fillId="24" borderId="18" xfId="1" applyFont="1" applyFill="1" applyBorder="1" applyAlignment="1">
      <alignment horizontal="center" vertical="center" wrapText="1"/>
    </xf>
    <xf numFmtId="165" fontId="21" fillId="24" borderId="15" xfId="1" applyNumberFormat="1" applyFont="1" applyFill="1" applyBorder="1" applyAlignment="1">
      <alignment horizontal="right" vertical="center" wrapText="1"/>
    </xf>
    <xf numFmtId="165" fontId="21" fillId="24" borderId="16" xfId="1" applyNumberFormat="1" applyFont="1" applyFill="1" applyBorder="1" applyAlignment="1">
      <alignment horizontal="right" vertical="center" wrapText="1"/>
    </xf>
    <xf numFmtId="0" fontId="21" fillId="24" borderId="17" xfId="1" applyFont="1" applyFill="1" applyBorder="1" applyAlignment="1">
      <alignment horizontal="center" vertical="center" wrapText="1"/>
    </xf>
    <xf numFmtId="0" fontId="21" fillId="24" borderId="10" xfId="1" applyFont="1" applyFill="1" applyBorder="1" applyAlignment="1">
      <alignment horizontal="center" vertical="center" wrapText="1"/>
    </xf>
    <xf numFmtId="0" fontId="21" fillId="24" borderId="14" xfId="1" applyFont="1" applyFill="1" applyBorder="1" applyAlignment="1">
      <alignment horizontal="center" vertical="center" wrapText="1"/>
    </xf>
    <xf numFmtId="165" fontId="20" fillId="0" borderId="10" xfId="1" applyNumberFormat="1" applyFont="1" applyFill="1" applyBorder="1" applyAlignment="1">
      <alignment horizontal="right" vertical="center" wrapText="1"/>
    </xf>
    <xf numFmtId="165" fontId="20" fillId="0" borderId="14" xfId="1" applyNumberFormat="1" applyFont="1" applyFill="1" applyBorder="1" applyAlignment="1">
      <alignment horizontal="right" vertical="center" wrapText="1"/>
    </xf>
    <xf numFmtId="0" fontId="20" fillId="0" borderId="17" xfId="1" applyFont="1" applyBorder="1" applyAlignment="1" applyProtection="1"/>
    <xf numFmtId="0" fontId="21" fillId="24" borderId="18" xfId="1" applyFont="1" applyFill="1" applyBorder="1" applyAlignment="1">
      <alignment horizontal="center" vertical="center" wrapText="1"/>
    </xf>
    <xf numFmtId="165" fontId="21" fillId="24" borderId="15" xfId="1" applyNumberFormat="1" applyFont="1" applyFill="1" applyBorder="1" applyAlignment="1">
      <alignment horizontal="right" vertical="center" wrapText="1"/>
    </xf>
    <xf numFmtId="4" fontId="20" fillId="0" borderId="15" xfId="38" applyNumberFormat="1" applyFont="1" applyFill="1" applyBorder="1" applyAlignment="1">
      <alignment vertical="center" wrapText="1"/>
    </xf>
    <xf numFmtId="10" fontId="20" fillId="0" borderId="15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4" fontId="20" fillId="0" borderId="0" xfId="38" applyNumberFormat="1" applyFont="1" applyFill="1" applyBorder="1" applyAlignment="1">
      <alignment vertical="center" wrapText="1"/>
    </xf>
    <xf numFmtId="10" fontId="20" fillId="0" borderId="0" xfId="38" applyNumberFormat="1" applyFont="1" applyFill="1" applyBorder="1" applyAlignment="1">
      <alignment vertical="center" wrapText="1"/>
    </xf>
    <xf numFmtId="0" fontId="29" fillId="0" borderId="0" xfId="0" applyFont="1" applyAlignment="1">
      <alignment horizontal="justify" vertical="center"/>
    </xf>
    <xf numFmtId="0" fontId="23" fillId="0" borderId="0" xfId="38" applyFont="1" applyFill="1" applyBorder="1" applyAlignment="1">
      <alignment horizontal="left" vertical="center" wrapText="1"/>
    </xf>
    <xf numFmtId="0" fontId="0" fillId="0" borderId="0" xfId="0" applyFont="1"/>
    <xf numFmtId="4" fontId="0" fillId="0" borderId="0" xfId="0" applyNumberFormat="1" applyFont="1"/>
    <xf numFmtId="10" fontId="0" fillId="0" borderId="0" xfId="0" applyNumberFormat="1" applyFont="1"/>
    <xf numFmtId="0" fontId="20" fillId="0" borderId="0" xfId="38" applyFont="1"/>
    <xf numFmtId="0" fontId="27" fillId="0" borderId="10" xfId="38" applyFont="1" applyFill="1" applyBorder="1" applyAlignment="1">
      <alignment vertical="center" wrapText="1"/>
    </xf>
    <xf numFmtId="0" fontId="27" fillId="0" borderId="15" xfId="38" applyFont="1" applyFill="1" applyBorder="1" applyAlignment="1">
      <alignment vertical="center" wrapText="1"/>
    </xf>
    <xf numFmtId="14" fontId="20" fillId="0" borderId="0" xfId="38" applyNumberFormat="1" applyFont="1"/>
    <xf numFmtId="166" fontId="27" fillId="0" borderId="10" xfId="38" applyNumberFormat="1" applyFont="1" applyFill="1" applyBorder="1" applyAlignment="1">
      <alignment horizontal="center" vertical="center" wrapText="1"/>
    </xf>
    <xf numFmtId="166" fontId="27" fillId="0" borderId="15" xfId="38" applyNumberFormat="1" applyFont="1" applyFill="1" applyBorder="1" applyAlignment="1">
      <alignment horizontal="center" vertical="center" wrapText="1"/>
    </xf>
    <xf numFmtId="0" fontId="27" fillId="0" borderId="15" xfId="38" applyFont="1" applyFill="1" applyBorder="1" applyAlignment="1">
      <alignment horizontal="center" vertical="center" wrapText="1"/>
    </xf>
    <xf numFmtId="0" fontId="27" fillId="0" borderId="27" xfId="38" applyFont="1" applyFill="1" applyBorder="1" applyAlignment="1">
      <alignment vertical="center" wrapText="1"/>
    </xf>
    <xf numFmtId="166" fontId="27" fillId="0" borderId="27" xfId="38" applyNumberFormat="1" applyFont="1" applyFill="1" applyBorder="1" applyAlignment="1">
      <alignment horizontal="center" vertical="center" wrapText="1"/>
    </xf>
    <xf numFmtId="4" fontId="22" fillId="24" borderId="15" xfId="38" applyNumberFormat="1" applyFont="1" applyFill="1" applyBorder="1" applyAlignment="1">
      <alignment horizontal="center" vertical="center" wrapText="1"/>
    </xf>
    <xf numFmtId="10" fontId="22" fillId="24" borderId="15" xfId="38" applyNumberFormat="1" applyFont="1" applyFill="1" applyBorder="1" applyAlignment="1">
      <alignment horizontal="center" vertical="center" wrapText="1"/>
    </xf>
    <xf numFmtId="0" fontId="27" fillId="0" borderId="47" xfId="45" applyFont="1" applyFill="1" applyBorder="1" applyAlignment="1">
      <alignment horizontal="center" vertical="center"/>
    </xf>
    <xf numFmtId="164" fontId="20" fillId="0" borderId="0" xfId="38" applyNumberFormat="1" applyFont="1"/>
    <xf numFmtId="14" fontId="20" fillId="0" borderId="0" xfId="38" applyNumberFormat="1" applyFont="1" applyFill="1"/>
    <xf numFmtId="0" fontId="27" fillId="0" borderId="10" xfId="38" applyFont="1" applyFill="1" applyBorder="1" applyAlignment="1">
      <alignment horizontal="center" vertical="center" wrapText="1"/>
    </xf>
    <xf numFmtId="0" fontId="0" fillId="25" borderId="0" xfId="0" applyFont="1" applyFill="1"/>
    <xf numFmtId="14" fontId="20" fillId="25" borderId="0" xfId="38" applyNumberFormat="1" applyFont="1" applyFill="1"/>
    <xf numFmtId="9" fontId="27" fillId="0" borderId="27" xfId="38" applyNumberFormat="1" applyFont="1" applyFill="1" applyBorder="1" applyAlignment="1">
      <alignment vertical="center" wrapText="1"/>
    </xf>
    <xf numFmtId="9" fontId="27" fillId="0" borderId="10" xfId="38" applyNumberFormat="1" applyFont="1" applyFill="1" applyBorder="1" applyAlignment="1">
      <alignment vertical="center" wrapText="1"/>
    </xf>
    <xf numFmtId="9" fontId="27" fillId="0" borderId="15" xfId="38" applyNumberFormat="1" applyFont="1" applyFill="1" applyBorder="1" applyAlignment="1">
      <alignment vertical="center" wrapText="1"/>
    </xf>
    <xf numFmtId="0" fontId="27" fillId="0" borderId="42" xfId="38" applyFont="1" applyFill="1" applyBorder="1" applyAlignment="1">
      <alignment horizontal="center" vertical="center" wrapText="1"/>
    </xf>
    <xf numFmtId="0" fontId="27" fillId="0" borderId="29" xfId="45" applyFont="1" applyFill="1" applyBorder="1" applyAlignment="1">
      <alignment horizontal="center" vertical="center" wrapText="1"/>
    </xf>
    <xf numFmtId="0" fontId="27" fillId="0" borderId="52" xfId="38" applyFont="1" applyFill="1" applyBorder="1" applyAlignment="1">
      <alignment vertical="center" wrapText="1"/>
    </xf>
    <xf numFmtId="0" fontId="27" fillId="0" borderId="27" xfId="38" applyFont="1" applyFill="1" applyBorder="1" applyAlignment="1">
      <alignment horizontal="center" vertical="center" wrapText="1"/>
    </xf>
    <xf numFmtId="0" fontId="27" fillId="0" borderId="50" xfId="38" applyFont="1" applyFill="1" applyBorder="1" applyAlignment="1">
      <alignment vertical="center" wrapText="1"/>
    </xf>
    <xf numFmtId="0" fontId="27" fillId="0" borderId="51" xfId="38" applyFont="1" applyFill="1" applyBorder="1" applyAlignment="1">
      <alignment horizontal="center" vertical="center" wrapText="1"/>
    </xf>
    <xf numFmtId="0" fontId="27" fillId="0" borderId="52" xfId="38" applyFont="1" applyFill="1" applyBorder="1" applyAlignment="1">
      <alignment horizontal="center" vertical="center" wrapText="1"/>
    </xf>
    <xf numFmtId="0" fontId="20" fillId="0" borderId="28" xfId="38" applyFont="1" applyFill="1" applyBorder="1" applyAlignment="1">
      <alignment vertical="center" wrapText="1"/>
    </xf>
    <xf numFmtId="4" fontId="20" fillId="0" borderId="28" xfId="38" applyNumberFormat="1" applyFont="1" applyFill="1" applyBorder="1" applyAlignment="1">
      <alignment vertical="center" wrapText="1"/>
    </xf>
    <xf numFmtId="0" fontId="20" fillId="0" borderId="53" xfId="38" applyFont="1" applyFill="1" applyBorder="1" applyAlignment="1">
      <alignment vertical="center" wrapText="1"/>
    </xf>
    <xf numFmtId="0" fontId="27" fillId="0" borderId="20" xfId="38" applyFont="1" applyFill="1" applyBorder="1" applyAlignment="1">
      <alignment horizontal="center" vertical="center" wrapText="1"/>
    </xf>
    <xf numFmtId="0" fontId="27" fillId="0" borderId="20" xfId="38" applyFont="1" applyFill="1" applyBorder="1" applyAlignment="1">
      <alignment vertical="center" wrapText="1"/>
    </xf>
    <xf numFmtId="9" fontId="27" fillId="0" borderId="20" xfId="38" applyNumberFormat="1" applyFont="1" applyFill="1" applyBorder="1" applyAlignment="1">
      <alignment vertical="center" wrapText="1"/>
    </xf>
    <xf numFmtId="0" fontId="20" fillId="0" borderId="41" xfId="38" applyFont="1" applyFill="1" applyBorder="1" applyAlignment="1">
      <alignment vertical="center" wrapText="1"/>
    </xf>
    <xf numFmtId="4" fontId="20" fillId="0" borderId="41" xfId="38" applyNumberFormat="1" applyFont="1" applyFill="1" applyBorder="1" applyAlignment="1">
      <alignment vertical="center" wrapText="1"/>
    </xf>
    <xf numFmtId="0" fontId="27" fillId="0" borderId="50" xfId="38" applyFont="1" applyFill="1" applyBorder="1" applyAlignment="1">
      <alignment horizontal="center" vertical="center" wrapText="1"/>
    </xf>
    <xf numFmtId="0" fontId="27" fillId="0" borderId="30" xfId="45" applyFont="1" applyFill="1" applyBorder="1" applyAlignment="1">
      <alignment horizontal="center" vertical="center"/>
    </xf>
    <xf numFmtId="0" fontId="32" fillId="0" borderId="56" xfId="45" applyFont="1" applyFill="1" applyBorder="1" applyAlignment="1">
      <alignment horizontal="center" vertical="center" wrapText="1"/>
    </xf>
    <xf numFmtId="0" fontId="20" fillId="0" borderId="58" xfId="38" applyFont="1" applyFill="1" applyBorder="1" applyAlignment="1">
      <alignment vertical="center" wrapText="1"/>
    </xf>
    <xf numFmtId="0" fontId="27" fillId="0" borderId="58" xfId="38" applyFont="1" applyFill="1" applyBorder="1" applyAlignment="1">
      <alignment vertical="center" wrapText="1"/>
    </xf>
    <xf numFmtId="9" fontId="27" fillId="0" borderId="58" xfId="38" applyNumberFormat="1" applyFont="1" applyFill="1" applyBorder="1" applyAlignment="1">
      <alignment vertical="center" wrapText="1"/>
    </xf>
    <xf numFmtId="0" fontId="20" fillId="0" borderId="58" xfId="38" applyFont="1" applyFill="1" applyBorder="1" applyAlignment="1">
      <alignment horizontal="left" vertical="center" wrapText="1"/>
    </xf>
    <xf numFmtId="0" fontId="27" fillId="0" borderId="49" xfId="38" applyFont="1" applyFill="1" applyBorder="1" applyAlignment="1">
      <alignment horizontal="center" vertical="center" wrapText="1"/>
    </xf>
    <xf numFmtId="166" fontId="27" fillId="0" borderId="20" xfId="38" applyNumberFormat="1" applyFont="1" applyFill="1" applyBorder="1" applyAlignment="1">
      <alignment horizontal="center" vertical="center" wrapText="1"/>
    </xf>
    <xf numFmtId="0" fontId="27" fillId="0" borderId="58" xfId="38" quotePrefix="1" applyFont="1" applyFill="1" applyBorder="1" applyAlignment="1">
      <alignment horizontal="left" vertical="center" wrapText="1"/>
    </xf>
    <xf numFmtId="0" fontId="27" fillId="0" borderId="58" xfId="38" applyFont="1" applyFill="1" applyBorder="1" applyAlignment="1">
      <alignment horizontal="center" vertical="center" wrapText="1"/>
    </xf>
    <xf numFmtId="14" fontId="20" fillId="0" borderId="16" xfId="1" applyNumberFormat="1" applyFont="1" applyFill="1" applyBorder="1" applyAlignment="1">
      <alignment horizontal="left" vertical="center" wrapText="1"/>
    </xf>
    <xf numFmtId="14" fontId="20" fillId="0" borderId="15" xfId="1" applyNumberFormat="1" applyFont="1" applyFill="1" applyBorder="1" applyAlignment="1">
      <alignment horizontal="left" vertical="center" wrapText="1"/>
    </xf>
    <xf numFmtId="0" fontId="23" fillId="0" borderId="0" xfId="38" applyFont="1" applyFill="1" applyBorder="1" applyAlignment="1">
      <alignment horizontal="left" vertical="center" wrapText="1"/>
    </xf>
    <xf numFmtId="0" fontId="22" fillId="24" borderId="15" xfId="38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0" fillId="0" borderId="0" xfId="38" applyFont="1" applyFill="1" applyBorder="1" applyAlignment="1">
      <alignment horizontal="left" vertical="center" wrapText="1"/>
    </xf>
    <xf numFmtId="0" fontId="27" fillId="0" borderId="57" xfId="45" applyFont="1" applyFill="1" applyBorder="1" applyAlignment="1">
      <alignment horizontal="left" vertical="center" wrapText="1"/>
    </xf>
    <xf numFmtId="0" fontId="20" fillId="0" borderId="15" xfId="38" applyFont="1" applyFill="1" applyBorder="1" applyAlignment="1">
      <alignment horizontal="left" vertical="center" wrapText="1"/>
    </xf>
    <xf numFmtId="0" fontId="23" fillId="0" borderId="0" xfId="38" applyFont="1" applyFill="1" applyBorder="1" applyAlignment="1">
      <alignment horizontal="center" vertical="center" wrapText="1"/>
    </xf>
    <xf numFmtId="0" fontId="27" fillId="0" borderId="35" xfId="38" applyFont="1" applyFill="1" applyBorder="1" applyAlignment="1">
      <alignment horizontal="center" vertical="center" wrapText="1"/>
    </xf>
    <xf numFmtId="0" fontId="20" fillId="0" borderId="0" xfId="38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7" fillId="0" borderId="54" xfId="38" applyFont="1" applyFill="1" applyBorder="1" applyAlignment="1">
      <alignment horizontal="center" vertical="center" wrapText="1"/>
    </xf>
    <xf numFmtId="10" fontId="20" fillId="0" borderId="0" xfId="38" applyNumberFormat="1" applyFont="1" applyFill="1" applyBorder="1" applyAlignment="1">
      <alignment horizontal="center" vertical="center" wrapText="1"/>
    </xf>
    <xf numFmtId="10" fontId="27" fillId="0" borderId="58" xfId="38" applyNumberFormat="1" applyFont="1" applyFill="1" applyBorder="1" applyAlignment="1">
      <alignment horizontal="center" vertical="center" wrapText="1"/>
    </xf>
    <xf numFmtId="10" fontId="20" fillId="0" borderId="15" xfId="38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/>
    </xf>
    <xf numFmtId="167" fontId="0" fillId="0" borderId="0" xfId="0" applyNumberFormat="1" applyFont="1"/>
    <xf numFmtId="167" fontId="23" fillId="0" borderId="0" xfId="38" applyNumberFormat="1" applyFont="1" applyFill="1" applyBorder="1" applyAlignment="1">
      <alignment horizontal="left" vertical="center" wrapText="1"/>
    </xf>
    <xf numFmtId="167" fontId="22" fillId="24" borderId="15" xfId="38" applyNumberFormat="1" applyFont="1" applyFill="1" applyBorder="1" applyAlignment="1">
      <alignment horizontal="center" vertical="center" wrapText="1"/>
    </xf>
    <xf numFmtId="167" fontId="27" fillId="0" borderId="10" xfId="38" applyNumberFormat="1" applyFont="1" applyFill="1" applyBorder="1" applyAlignment="1">
      <alignment horizontal="center" vertical="center" wrapText="1"/>
    </xf>
    <xf numFmtId="167" fontId="20" fillId="0" borderId="0" xfId="38" applyNumberFormat="1" applyFont="1" applyFill="1" applyBorder="1" applyAlignment="1">
      <alignment vertical="center" wrapText="1"/>
    </xf>
    <xf numFmtId="167" fontId="27" fillId="0" borderId="10" xfId="38" applyNumberFormat="1" applyFont="1" applyFill="1" applyBorder="1" applyAlignment="1">
      <alignment vertical="center" wrapText="1"/>
    </xf>
    <xf numFmtId="167" fontId="27" fillId="0" borderId="27" xfId="38" applyNumberFormat="1" applyFont="1" applyFill="1" applyBorder="1" applyAlignment="1">
      <alignment vertical="center" wrapText="1"/>
    </xf>
    <xf numFmtId="167" fontId="27" fillId="0" borderId="20" xfId="38" applyNumberFormat="1" applyFont="1" applyFill="1" applyBorder="1" applyAlignment="1">
      <alignment horizontal="center" vertical="center" wrapText="1"/>
    </xf>
    <xf numFmtId="167" fontId="27" fillId="0" borderId="15" xfId="38" applyNumberFormat="1" applyFont="1" applyFill="1" applyBorder="1" applyAlignment="1">
      <alignment vertical="center" wrapText="1"/>
    </xf>
    <xf numFmtId="167" fontId="27" fillId="0" borderId="10" xfId="38" quotePrefix="1" applyNumberFormat="1" applyFont="1" applyFill="1" applyBorder="1" applyAlignment="1">
      <alignment horizontal="center" vertical="center" wrapText="1"/>
    </xf>
    <xf numFmtId="167" fontId="20" fillId="0" borderId="58" xfId="38" applyNumberFormat="1" applyFont="1" applyFill="1" applyBorder="1" applyAlignment="1">
      <alignment vertical="center" wrapText="1"/>
    </xf>
    <xf numFmtId="167" fontId="20" fillId="0" borderId="15" xfId="38" applyNumberFormat="1" applyFont="1" applyFill="1" applyBorder="1" applyAlignment="1">
      <alignment vertical="center" wrapText="1"/>
    </xf>
    <xf numFmtId="14" fontId="20" fillId="0" borderId="58" xfId="38" applyNumberFormat="1" applyFont="1" applyFill="1" applyBorder="1" applyAlignment="1">
      <alignment horizontal="center" vertical="center" wrapText="1"/>
    </xf>
    <xf numFmtId="0" fontId="20" fillId="0" borderId="26" xfId="38" applyFont="1" applyFill="1" applyBorder="1" applyAlignment="1">
      <alignment horizontal="center" vertical="center" wrapText="1"/>
    </xf>
    <xf numFmtId="0" fontId="20" fillId="0" borderId="59" xfId="38" applyFont="1" applyFill="1" applyBorder="1" applyAlignment="1">
      <alignment horizontal="center" vertical="center" wrapText="1"/>
    </xf>
    <xf numFmtId="0" fontId="23" fillId="0" borderId="0" xfId="38" applyFont="1" applyFill="1" applyBorder="1" applyAlignment="1">
      <alignment vertical="center"/>
    </xf>
    <xf numFmtId="17" fontId="23" fillId="0" borderId="0" xfId="38" applyNumberFormat="1" applyFont="1" applyFill="1" applyBorder="1" applyAlignment="1">
      <alignment vertical="center"/>
    </xf>
    <xf numFmtId="4" fontId="35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164" fontId="27" fillId="0" borderId="10" xfId="44" applyNumberFormat="1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67" fontId="27" fillId="0" borderId="15" xfId="38" applyNumberFormat="1" applyFont="1" applyFill="1" applyBorder="1" applyAlignment="1">
      <alignment horizontal="center" vertical="center" wrapText="1"/>
    </xf>
    <xf numFmtId="164" fontId="20" fillId="0" borderId="0" xfId="44" applyFont="1" applyFill="1" applyAlignment="1">
      <alignment horizontal="right" vertical="center"/>
    </xf>
    <xf numFmtId="0" fontId="27" fillId="0" borderId="35" xfId="38" applyFont="1" applyFill="1" applyBorder="1" applyAlignment="1">
      <alignment vertical="center" wrapText="1"/>
    </xf>
    <xf numFmtId="0" fontId="27" fillId="0" borderId="10" xfId="45" applyFont="1" applyFill="1" applyBorder="1" applyAlignment="1">
      <alignment vertical="center" wrapText="1"/>
    </xf>
    <xf numFmtId="9" fontId="27" fillId="0" borderId="65" xfId="38" applyNumberFormat="1" applyFont="1" applyFill="1" applyBorder="1" applyAlignment="1">
      <alignment vertical="center" wrapText="1"/>
    </xf>
    <xf numFmtId="9" fontId="27" fillId="0" borderId="19" xfId="38" applyNumberFormat="1" applyFont="1" applyFill="1" applyBorder="1" applyAlignment="1">
      <alignment vertical="center" wrapText="1"/>
    </xf>
    <xf numFmtId="0" fontId="27" fillId="0" borderId="19" xfId="38" quotePrefix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4" fontId="0" fillId="0" borderId="0" xfId="0" applyNumberFormat="1" applyFont="1" applyFill="1"/>
    <xf numFmtId="10" fontId="0" fillId="0" borderId="0" xfId="0" applyNumberFormat="1" applyFont="1" applyFill="1"/>
    <xf numFmtId="0" fontId="0" fillId="0" borderId="0" xfId="0" applyFont="1" applyFill="1" applyAlignment="1">
      <alignment horizontal="center" vertical="center"/>
    </xf>
    <xf numFmtId="167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20" fillId="0" borderId="55" xfId="45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4" fontId="35" fillId="0" borderId="20" xfId="0" applyNumberFormat="1" applyFont="1" applyFill="1" applyBorder="1" applyAlignment="1">
      <alignment horizontal="center" vertical="center"/>
    </xf>
    <xf numFmtId="0" fontId="20" fillId="0" borderId="15" xfId="38" applyFont="1" applyFill="1" applyBorder="1" applyAlignment="1">
      <alignment horizontal="center" vertical="center" wrapText="1"/>
    </xf>
    <xf numFmtId="165" fontId="0" fillId="0" borderId="0" xfId="0" applyNumberFormat="1"/>
    <xf numFmtId="168" fontId="27" fillId="0" borderId="10" xfId="44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41" fillId="0" borderId="23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 wrapText="1"/>
    </xf>
    <xf numFmtId="0" fontId="20" fillId="0" borderId="0" xfId="38" applyFont="1" applyFill="1"/>
    <xf numFmtId="0" fontId="27" fillId="0" borderId="61" xfId="45" applyFont="1" applyFill="1" applyBorder="1" applyAlignment="1">
      <alignment horizontal="center" vertical="center"/>
    </xf>
    <xf numFmtId="166" fontId="27" fillId="0" borderId="58" xfId="38" applyNumberFormat="1" applyFont="1" applyFill="1" applyBorder="1" applyAlignment="1">
      <alignment horizontal="center" vertical="center" wrapText="1"/>
    </xf>
    <xf numFmtId="167" fontId="27" fillId="0" borderId="58" xfId="38" applyNumberFormat="1" applyFont="1" applyFill="1" applyBorder="1" applyAlignment="1">
      <alignment vertical="center" wrapText="1"/>
    </xf>
    <xf numFmtId="4" fontId="41" fillId="0" borderId="2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4" fontId="40" fillId="0" borderId="23" xfId="0" applyNumberFormat="1" applyFont="1" applyFill="1" applyBorder="1" applyAlignment="1">
      <alignment horizontal="center" vertical="center" wrapText="1"/>
    </xf>
    <xf numFmtId="4" fontId="20" fillId="0" borderId="39" xfId="45" applyNumberFormat="1" applyFont="1" applyFill="1" applyBorder="1" applyAlignment="1">
      <alignment horizontal="left" vertical="center" wrapText="1"/>
    </xf>
    <xf numFmtId="0" fontId="20" fillId="0" borderId="60" xfId="45" applyFont="1" applyFill="1" applyBorder="1" applyAlignment="1">
      <alignment horizontal="left" vertical="center" wrapText="1"/>
    </xf>
    <xf numFmtId="0" fontId="20" fillId="0" borderId="20" xfId="38" applyFont="1" applyFill="1" applyBorder="1" applyAlignment="1">
      <alignment horizontal="left" vertical="center" wrapText="1"/>
    </xf>
    <xf numFmtId="0" fontId="20" fillId="0" borderId="48" xfId="45" applyFont="1" applyFill="1" applyBorder="1" applyAlignment="1">
      <alignment horizontal="left" vertical="center" wrapText="1"/>
    </xf>
    <xf numFmtId="0" fontId="20" fillId="0" borderId="29" xfId="45" applyFont="1" applyFill="1" applyBorder="1" applyAlignment="1">
      <alignment horizontal="left" vertical="center" wrapText="1"/>
    </xf>
    <xf numFmtId="0" fontId="20" fillId="0" borderId="57" xfId="45" applyFont="1" applyFill="1" applyBorder="1" applyAlignment="1">
      <alignment horizontal="left" vertical="center" wrapText="1"/>
    </xf>
    <xf numFmtId="0" fontId="20" fillId="0" borderId="10" xfId="38" applyFont="1" applyFill="1" applyBorder="1" applyAlignment="1">
      <alignment horizontal="left" vertical="center" wrapText="1"/>
    </xf>
    <xf numFmtId="0" fontId="20" fillId="0" borderId="43" xfId="45" applyFont="1" applyFill="1" applyBorder="1" applyAlignment="1">
      <alignment horizontal="left" vertical="center" wrapText="1"/>
    </xf>
    <xf numFmtId="0" fontId="20" fillId="0" borderId="44" xfId="45" applyFont="1" applyFill="1" applyBorder="1" applyAlignment="1">
      <alignment horizontal="left" vertical="center" wrapText="1"/>
    </xf>
    <xf numFmtId="0" fontId="20" fillId="0" borderId="45" xfId="45" applyFont="1" applyFill="1" applyBorder="1" applyAlignment="1">
      <alignment horizontal="left" vertical="center" wrapText="1"/>
    </xf>
    <xf numFmtId="0" fontId="20" fillId="0" borderId="46" xfId="45" applyFont="1" applyFill="1" applyBorder="1" applyAlignment="1">
      <alignment horizontal="left" vertical="center" wrapText="1"/>
    </xf>
    <xf numFmtId="4" fontId="22" fillId="24" borderId="20" xfId="48" applyNumberFormat="1" applyFont="1" applyFill="1" applyBorder="1" applyAlignment="1">
      <alignment horizontal="center" vertical="center" wrapText="1"/>
    </xf>
    <xf numFmtId="0" fontId="22" fillId="24" borderId="20" xfId="48" applyFont="1" applyFill="1" applyBorder="1" applyAlignment="1">
      <alignment horizontal="center" vertical="center" wrapText="1"/>
    </xf>
    <xf numFmtId="10" fontId="22" fillId="24" borderId="20" xfId="48" applyNumberFormat="1" applyFont="1" applyFill="1" applyBorder="1" applyAlignment="1">
      <alignment horizontal="center" vertical="center" wrapText="1"/>
    </xf>
    <xf numFmtId="167" fontId="22" fillId="24" borderId="20" xfId="48" applyNumberFormat="1" applyFont="1" applyFill="1" applyBorder="1" applyAlignment="1">
      <alignment horizontal="center" vertical="center" wrapText="1"/>
    </xf>
    <xf numFmtId="0" fontId="20" fillId="0" borderId="10" xfId="45" applyFont="1" applyFill="1" applyBorder="1" applyAlignment="1">
      <alignment horizontal="left" vertical="center" wrapText="1"/>
    </xf>
    <xf numFmtId="4" fontId="20" fillId="0" borderId="10" xfId="45" applyNumberFormat="1" applyFont="1" applyFill="1" applyBorder="1" applyAlignment="1" applyProtection="1">
      <alignment horizontal="left" vertical="center" wrapText="1"/>
      <protection locked="0"/>
    </xf>
    <xf numFmtId="4" fontId="22" fillId="24" borderId="20" xfId="48" applyNumberFormat="1" applyFont="1" applyFill="1" applyBorder="1" applyAlignment="1">
      <alignment horizontal="center" vertical="center" wrapText="1"/>
    </xf>
    <xf numFmtId="0" fontId="22" fillId="24" borderId="20" xfId="48" applyFont="1" applyFill="1" applyBorder="1" applyAlignment="1">
      <alignment horizontal="center" vertical="center" wrapText="1"/>
    </xf>
    <xf numFmtId="167" fontId="22" fillId="24" borderId="20" xfId="48" applyNumberFormat="1" applyFont="1" applyFill="1" applyBorder="1" applyAlignment="1">
      <alignment horizontal="center" vertical="center" wrapText="1"/>
    </xf>
    <xf numFmtId="0" fontId="0" fillId="0" borderId="0" xfId="0"/>
    <xf numFmtId="0" fontId="20" fillId="0" borderId="10" xfId="1" applyFont="1" applyFill="1" applyBorder="1" applyAlignment="1">
      <alignment horizontal="left" vertical="center" wrapText="1"/>
    </xf>
    <xf numFmtId="0" fontId="20" fillId="0" borderId="27" xfId="38" applyFont="1" applyFill="1" applyBorder="1" applyAlignment="1">
      <alignment vertical="center" wrapText="1"/>
    </xf>
    <xf numFmtId="0" fontId="20" fillId="0" borderId="10" xfId="38" applyFont="1" applyFill="1" applyBorder="1" applyAlignment="1">
      <alignment vertical="center" wrapText="1"/>
    </xf>
    <xf numFmtId="14" fontId="43" fillId="0" borderId="0" xfId="0" applyNumberFormat="1" applyFont="1" applyAlignment="1">
      <alignment vertical="center"/>
    </xf>
    <xf numFmtId="0" fontId="27" fillId="0" borderId="66" xfId="45" applyFont="1" applyFill="1" applyBorder="1" applyAlignment="1">
      <alignment horizontal="center" vertical="center"/>
    </xf>
    <xf numFmtId="0" fontId="27" fillId="0" borderId="46" xfId="45" applyFont="1" applyFill="1" applyBorder="1" applyAlignment="1">
      <alignment horizontal="center" vertical="center" wrapText="1"/>
    </xf>
    <xf numFmtId="0" fontId="20" fillId="0" borderId="20" xfId="45" applyFont="1" applyFill="1" applyBorder="1" applyAlignment="1">
      <alignment horizontal="left" vertical="center" wrapText="1"/>
    </xf>
    <xf numFmtId="0" fontId="27" fillId="0" borderId="19" xfId="38" applyFont="1" applyFill="1" applyBorder="1" applyAlignment="1">
      <alignment vertical="center" wrapText="1"/>
    </xf>
    <xf numFmtId="0" fontId="20" fillId="0" borderId="20" xfId="38" applyFont="1" applyFill="1" applyBorder="1" applyAlignment="1">
      <alignment vertical="center" wrapText="1"/>
    </xf>
    <xf numFmtId="4" fontId="35" fillId="0" borderId="20" xfId="0" applyNumberFormat="1" applyFont="1" applyFill="1" applyBorder="1" applyAlignment="1">
      <alignment horizontal="center" vertical="center" wrapText="1"/>
    </xf>
    <xf numFmtId="0" fontId="27" fillId="0" borderId="19" xfId="38" applyFont="1" applyFill="1" applyBorder="1" applyAlignment="1">
      <alignment horizontal="center" vertical="center" wrapText="1"/>
    </xf>
    <xf numFmtId="167" fontId="27" fillId="0" borderId="20" xfId="38" applyNumberFormat="1" applyFont="1" applyFill="1" applyBorder="1" applyAlignment="1">
      <alignment vertical="center" wrapText="1"/>
    </xf>
    <xf numFmtId="0" fontId="27" fillId="0" borderId="67" xfId="45" applyFont="1" applyFill="1" applyBorder="1" applyAlignment="1">
      <alignment horizontal="center" vertical="center"/>
    </xf>
    <xf numFmtId="0" fontId="27" fillId="0" borderId="48" xfId="45" applyFont="1" applyFill="1" applyBorder="1" applyAlignment="1">
      <alignment horizontal="center" vertical="center" wrapText="1"/>
    </xf>
    <xf numFmtId="0" fontId="20" fillId="0" borderId="27" xfId="45" applyFont="1" applyFill="1" applyBorder="1" applyAlignment="1">
      <alignment horizontal="left" vertical="center" wrapText="1"/>
    </xf>
    <xf numFmtId="4" fontId="1" fillId="0" borderId="27" xfId="0" applyNumberFormat="1" applyFont="1" applyFill="1" applyBorder="1" applyAlignment="1">
      <alignment horizontal="center" vertical="center"/>
    </xf>
    <xf numFmtId="4" fontId="40" fillId="0" borderId="65" xfId="0" applyNumberFormat="1" applyFont="1" applyFill="1" applyBorder="1" applyAlignment="1">
      <alignment horizontal="center" vertical="center" wrapText="1"/>
    </xf>
    <xf numFmtId="0" fontId="27" fillId="0" borderId="68" xfId="45" applyFont="1" applyFill="1" applyBorder="1" applyAlignment="1">
      <alignment horizontal="center" vertical="center"/>
    </xf>
    <xf numFmtId="0" fontId="27" fillId="0" borderId="69" xfId="45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" fontId="27" fillId="0" borderId="10" xfId="38" applyNumberFormat="1" applyFont="1" applyFill="1" applyBorder="1" applyAlignment="1">
      <alignment horizontal="center" vertical="center" wrapText="1"/>
    </xf>
    <xf numFmtId="0" fontId="27" fillId="0" borderId="20" xfId="38" quotePrefix="1" applyFont="1" applyFill="1" applyBorder="1" applyAlignment="1">
      <alignment horizontal="center" vertical="center" wrapText="1"/>
    </xf>
    <xf numFmtId="0" fontId="24" fillId="0" borderId="19" xfId="1" applyFont="1" applyFill="1" applyBorder="1" applyAlignment="1">
      <alignment horizontal="center" vertical="center" wrapText="1"/>
    </xf>
    <xf numFmtId="0" fontId="28" fillId="26" borderId="20" xfId="0" applyFont="1" applyFill="1" applyBorder="1" applyAlignment="1">
      <alignment horizontal="center" vertical="center" wrapText="1"/>
    </xf>
    <xf numFmtId="0" fontId="28" fillId="26" borderId="19" xfId="0" applyFont="1" applyFill="1" applyBorder="1" applyAlignment="1">
      <alignment horizontal="center" vertical="center" wrapText="1"/>
    </xf>
    <xf numFmtId="0" fontId="28" fillId="26" borderId="27" xfId="0" applyFont="1" applyFill="1" applyBorder="1" applyAlignment="1">
      <alignment horizontal="center" vertical="center" wrapText="1"/>
    </xf>
    <xf numFmtId="0" fontId="22" fillId="24" borderId="12" xfId="38" applyFont="1" applyFill="1" applyBorder="1" applyAlignment="1">
      <alignment horizontal="center" vertical="center"/>
    </xf>
    <xf numFmtId="0" fontId="22" fillId="24" borderId="12" xfId="38" applyFont="1" applyFill="1" applyBorder="1" applyAlignment="1">
      <alignment horizontal="center" vertical="center" wrapText="1"/>
    </xf>
    <xf numFmtId="0" fontId="22" fillId="24" borderId="15" xfId="38" applyFont="1" applyFill="1" applyBorder="1" applyAlignment="1">
      <alignment horizontal="center" vertical="center" wrapText="1"/>
    </xf>
    <xf numFmtId="0" fontId="22" fillId="24" borderId="12" xfId="38" applyFont="1" applyFill="1" applyBorder="1" applyAlignment="1">
      <alignment horizontal="left" vertical="center" wrapText="1"/>
    </xf>
    <xf numFmtId="0" fontId="22" fillId="24" borderId="15" xfId="38" applyFont="1" applyFill="1" applyBorder="1" applyAlignment="1">
      <alignment horizontal="left" vertical="center" wrapText="1"/>
    </xf>
    <xf numFmtId="0" fontId="21" fillId="24" borderId="31" xfId="38" applyFont="1" applyFill="1" applyBorder="1" applyAlignment="1">
      <alignment horizontal="left" vertical="center" wrapText="1"/>
    </xf>
    <xf numFmtId="0" fontId="21" fillId="24" borderId="32" xfId="38" applyFont="1" applyFill="1" applyBorder="1" applyAlignment="1">
      <alignment horizontal="left" vertical="center" wrapText="1"/>
    </xf>
    <xf numFmtId="0" fontId="21" fillId="24" borderId="33" xfId="38" applyFont="1" applyFill="1" applyBorder="1" applyAlignment="1">
      <alignment horizontal="left" vertical="center" wrapText="1"/>
    </xf>
    <xf numFmtId="0" fontId="22" fillId="24" borderId="24" xfId="48" applyFont="1" applyFill="1" applyBorder="1" applyAlignment="1">
      <alignment horizontal="center" vertical="center" wrapText="1"/>
    </xf>
    <xf numFmtId="0" fontId="22" fillId="24" borderId="25" xfId="48" applyFont="1" applyFill="1" applyBorder="1" applyAlignment="1">
      <alignment horizontal="center" vertical="center" wrapText="1"/>
    </xf>
    <xf numFmtId="0" fontId="22" fillId="24" borderId="20" xfId="48" applyFont="1" applyFill="1" applyBorder="1" applyAlignment="1">
      <alignment horizontal="left" vertical="center" wrapText="1"/>
    </xf>
    <xf numFmtId="0" fontId="22" fillId="24" borderId="35" xfId="48" applyFont="1" applyFill="1" applyBorder="1" applyAlignment="1">
      <alignment horizontal="left" vertical="center" wrapText="1"/>
    </xf>
    <xf numFmtId="0" fontId="20" fillId="0" borderId="15" xfId="38" applyFont="1" applyFill="1" applyBorder="1" applyAlignment="1">
      <alignment horizontal="center" vertical="center" wrapText="1"/>
    </xf>
    <xf numFmtId="0" fontId="22" fillId="24" borderId="22" xfId="48" applyFont="1" applyFill="1" applyBorder="1" applyAlignment="1">
      <alignment horizontal="center" vertical="center"/>
    </xf>
    <xf numFmtId="0" fontId="22" fillId="24" borderId="39" xfId="48" applyFont="1" applyFill="1" applyBorder="1" applyAlignment="1">
      <alignment horizontal="center" vertical="center"/>
    </xf>
    <xf numFmtId="0" fontId="22" fillId="24" borderId="23" xfId="48" applyFont="1" applyFill="1" applyBorder="1" applyAlignment="1">
      <alignment horizontal="center" vertical="center"/>
    </xf>
    <xf numFmtId="0" fontId="22" fillId="24" borderId="40" xfId="48" applyFont="1" applyFill="1" applyBorder="1" applyAlignment="1">
      <alignment horizontal="center" vertical="center" wrapText="1"/>
    </xf>
    <xf numFmtId="0" fontId="22" fillId="24" borderId="41" xfId="48" applyFont="1" applyFill="1" applyBorder="1" applyAlignment="1">
      <alignment horizontal="center" vertical="center" wrapText="1"/>
    </xf>
    <xf numFmtId="0" fontId="22" fillId="24" borderId="20" xfId="48" applyFont="1" applyFill="1" applyBorder="1" applyAlignment="1">
      <alignment horizontal="center" vertical="center" wrapText="1"/>
    </xf>
    <xf numFmtId="0" fontId="22" fillId="24" borderId="35" xfId="48" applyFont="1" applyFill="1" applyBorder="1" applyAlignment="1">
      <alignment horizontal="center" vertical="center" wrapText="1"/>
    </xf>
    <xf numFmtId="0" fontId="22" fillId="24" borderId="31" xfId="38" applyFont="1" applyFill="1" applyBorder="1" applyAlignment="1">
      <alignment horizontal="center" vertical="center" wrapText="1"/>
    </xf>
    <xf numFmtId="0" fontId="22" fillId="24" borderId="50" xfId="38" applyFont="1" applyFill="1" applyBorder="1" applyAlignment="1">
      <alignment horizontal="center" vertical="center" wrapText="1"/>
    </xf>
    <xf numFmtId="0" fontId="22" fillId="24" borderId="64" xfId="38" applyFont="1" applyFill="1" applyBorder="1" applyAlignment="1">
      <alignment horizontal="center" vertical="center" wrapText="1"/>
    </xf>
    <xf numFmtId="0" fontId="22" fillId="24" borderId="34" xfId="38" applyFont="1" applyFill="1" applyBorder="1" applyAlignment="1">
      <alignment horizontal="center" vertical="center" wrapText="1"/>
    </xf>
    <xf numFmtId="0" fontId="22" fillId="24" borderId="63" xfId="38" applyFont="1" applyFill="1" applyBorder="1" applyAlignment="1">
      <alignment horizontal="center" vertical="center" wrapText="1"/>
    </xf>
    <xf numFmtId="0" fontId="22" fillId="24" borderId="26" xfId="38" applyFont="1" applyFill="1" applyBorder="1" applyAlignment="1">
      <alignment horizontal="center" vertical="center" wrapText="1"/>
    </xf>
    <xf numFmtId="0" fontId="22" fillId="24" borderId="62" xfId="38" applyFont="1" applyFill="1" applyBorder="1" applyAlignment="1">
      <alignment horizontal="center" vertical="center" wrapText="1"/>
    </xf>
    <xf numFmtId="0" fontId="21" fillId="24" borderId="31" xfId="48" applyFont="1" applyFill="1" applyBorder="1" applyAlignment="1">
      <alignment horizontal="left" vertical="center" wrapText="1"/>
    </xf>
    <xf numFmtId="0" fontId="21" fillId="24" borderId="32" xfId="48" applyFont="1" applyFill="1" applyBorder="1" applyAlignment="1">
      <alignment horizontal="left" vertical="center" wrapText="1"/>
    </xf>
    <xf numFmtId="0" fontId="21" fillId="24" borderId="33" xfId="48" applyFont="1" applyFill="1" applyBorder="1" applyAlignment="1">
      <alignment horizontal="left" vertical="center" wrapText="1"/>
    </xf>
    <xf numFmtId="0" fontId="22" fillId="24" borderId="22" xfId="48" applyFont="1" applyFill="1" applyBorder="1" applyAlignment="1">
      <alignment horizontal="center" vertical="center" wrapText="1"/>
    </xf>
    <xf numFmtId="0" fontId="22" fillId="24" borderId="23" xfId="48" applyFont="1" applyFill="1" applyBorder="1" applyAlignment="1">
      <alignment horizontal="center" vertical="center" wrapText="1"/>
    </xf>
    <xf numFmtId="0" fontId="22" fillId="24" borderId="21" xfId="48" applyFont="1" applyFill="1" applyBorder="1" applyAlignment="1">
      <alignment horizontal="center" vertical="center" wrapText="1"/>
    </xf>
    <xf numFmtId="0" fontId="22" fillId="24" borderId="36" xfId="48" applyFont="1" applyFill="1" applyBorder="1" applyAlignment="1">
      <alignment horizontal="center" vertical="center" wrapText="1"/>
    </xf>
    <xf numFmtId="0" fontId="22" fillId="24" borderId="37" xfId="48" applyFont="1" applyFill="1" applyBorder="1" applyAlignment="1">
      <alignment horizontal="center" vertical="center" wrapText="1"/>
    </xf>
    <xf numFmtId="0" fontId="22" fillId="24" borderId="38" xfId="48" applyFont="1" applyFill="1" applyBorder="1" applyAlignment="1">
      <alignment horizontal="center" vertical="center" wrapText="1"/>
    </xf>
    <xf numFmtId="10" fontId="22" fillId="24" borderId="20" xfId="48" applyNumberFormat="1" applyFont="1" applyFill="1" applyBorder="1" applyAlignment="1">
      <alignment horizontal="center" vertical="center" wrapText="1"/>
    </xf>
    <xf numFmtId="10" fontId="22" fillId="24" borderId="35" xfId="48" applyNumberFormat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8" fillId="26" borderId="20" xfId="0" applyFont="1" applyFill="1" applyBorder="1" applyAlignment="1">
      <alignment horizontal="center" vertical="center"/>
    </xf>
    <xf numFmtId="0" fontId="28" fillId="26" borderId="19" xfId="0" applyFont="1" applyFill="1" applyBorder="1" applyAlignment="1">
      <alignment horizontal="center" vertical="center"/>
    </xf>
    <xf numFmtId="0" fontId="28" fillId="26" borderId="27" xfId="0" applyFont="1" applyFill="1" applyBorder="1" applyAlignment="1">
      <alignment horizontal="center" vertical="center"/>
    </xf>
    <xf numFmtId="0" fontId="21" fillId="24" borderId="11" xfId="1" applyFont="1" applyFill="1" applyBorder="1" applyAlignment="1">
      <alignment horizontal="center" vertical="center" wrapText="1"/>
    </xf>
    <xf numFmtId="0" fontId="21" fillId="24" borderId="12" xfId="1" applyFont="1" applyFill="1" applyBorder="1" applyAlignment="1">
      <alignment horizontal="center" vertical="center" wrapText="1"/>
    </xf>
    <xf numFmtId="0" fontId="21" fillId="24" borderId="13" xfId="1" applyFont="1" applyFill="1" applyBorder="1" applyAlignment="1">
      <alignment horizontal="center" vertical="center" wrapText="1"/>
    </xf>
    <xf numFmtId="0" fontId="25" fillId="0" borderId="20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center" vertical="center" wrapText="1"/>
    </xf>
  </cellXfs>
  <cellStyles count="50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38" xr:uid="{00000000-0005-0000-0000-000025000000}"/>
    <cellStyle name="Normal 2 2" xfId="48" xr:uid="{00000000-0005-0000-0000-000026000000}"/>
    <cellStyle name="Normal 3" xfId="1" xr:uid="{00000000-0005-0000-0000-000027000000}"/>
    <cellStyle name="Normal 5" xfId="45" xr:uid="{00000000-0005-0000-0000-000028000000}"/>
    <cellStyle name="Note 2" xfId="39" xr:uid="{00000000-0005-0000-0000-000029000000}"/>
    <cellStyle name="Note 2 2" xfId="49" xr:uid="{00000000-0005-0000-0000-00002A000000}"/>
    <cellStyle name="Output 2" xfId="40" xr:uid="{00000000-0005-0000-0000-00002B000000}"/>
    <cellStyle name="Porcentagem 2" xfId="47" xr:uid="{00000000-0005-0000-0000-00002C000000}"/>
    <cellStyle name="Title 2" xfId="41" xr:uid="{00000000-0005-0000-0000-00002D000000}"/>
    <cellStyle name="Total 2" xfId="42" xr:uid="{00000000-0005-0000-0000-00002E000000}"/>
    <cellStyle name="Vírgula" xfId="44" builtinId="3"/>
    <cellStyle name="Vírgula 3" xfId="46" xr:uid="{00000000-0005-0000-0000-000030000000}"/>
    <cellStyle name="Warning Text 2" xfId="43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30"/>
  <sheetViews>
    <sheetView showGridLines="0" tabSelected="1" zoomScaleNormal="100" zoomScaleSheetLayoutView="100" workbookViewId="0"/>
  </sheetViews>
  <sheetFormatPr defaultColWidth="9.140625" defaultRowHeight="15" x14ac:dyDescent="0.25"/>
  <cols>
    <col min="1" max="1" width="2.28515625" style="31" customWidth="1"/>
    <col min="2" max="2" width="8.42578125" style="31" customWidth="1"/>
    <col min="3" max="3" width="8.7109375" style="31" customWidth="1"/>
    <col min="4" max="4" width="29.85546875" style="84" customWidth="1"/>
    <col min="5" max="5" width="19.28515625" style="31" customWidth="1"/>
    <col min="6" max="6" width="16.5703125" style="31" customWidth="1"/>
    <col min="7" max="7" width="19" style="31" customWidth="1"/>
    <col min="8" max="8" width="10.85546875" style="31" customWidth="1"/>
    <col min="9" max="9" width="8.7109375" style="32" customWidth="1"/>
    <col min="10" max="10" width="9.5703125" style="33" customWidth="1"/>
    <col min="11" max="11" width="11.7109375" style="96" customWidth="1"/>
    <col min="12" max="12" width="10.7109375" style="31" customWidth="1"/>
    <col min="13" max="13" width="9.85546875" style="31" customWidth="1"/>
    <col min="14" max="14" width="10.7109375" style="97" customWidth="1"/>
    <col min="15" max="15" width="13.140625" style="91" customWidth="1"/>
    <col min="16" max="16" width="10.7109375" style="91" customWidth="1"/>
    <col min="17" max="17" width="13.85546875" style="31" customWidth="1"/>
    <col min="18" max="18" width="18.85546875" style="31" customWidth="1"/>
    <col min="19" max="19" width="15" style="31" customWidth="1"/>
    <col min="20" max="20" width="20.42578125" style="31" customWidth="1"/>
    <col min="21" max="21" width="11" style="31" bestFit="1" customWidth="1"/>
    <col min="22" max="16384" width="9.140625" style="31"/>
  </cols>
  <sheetData>
    <row r="1" spans="1:21" ht="15.6" x14ac:dyDescent="0.3">
      <c r="B1" s="29"/>
      <c r="C1" s="29"/>
      <c r="Q1" s="91"/>
    </row>
    <row r="2" spans="1:21" ht="11.45" customHeight="1" x14ac:dyDescent="0.25">
      <c r="C2" s="112" t="s">
        <v>338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2"/>
      <c r="Q2" s="112"/>
      <c r="R2" s="112"/>
      <c r="S2" s="34"/>
      <c r="T2" s="34"/>
      <c r="U2" s="34"/>
    </row>
    <row r="3" spans="1:21" ht="16.149999999999999" customHeight="1" x14ac:dyDescent="0.3">
      <c r="C3" s="112" t="s">
        <v>339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3"/>
      <c r="P3" s="112"/>
      <c r="Q3" s="112"/>
      <c r="R3" s="112"/>
      <c r="S3" s="34"/>
      <c r="T3" s="34"/>
      <c r="U3" s="34"/>
    </row>
    <row r="4" spans="1:21" ht="8.25" customHeight="1" thickBot="1" x14ac:dyDescent="0.35">
      <c r="C4" s="30"/>
      <c r="D4" s="82"/>
      <c r="E4" s="30"/>
      <c r="F4" s="30"/>
      <c r="G4" s="30"/>
      <c r="H4" s="30"/>
      <c r="I4" s="30"/>
      <c r="J4" s="30"/>
      <c r="K4" s="88"/>
      <c r="L4" s="30"/>
      <c r="M4" s="30"/>
      <c r="N4" s="98"/>
      <c r="O4" s="88"/>
      <c r="P4" s="88"/>
      <c r="Q4" s="30"/>
      <c r="R4" s="30"/>
      <c r="S4" s="34"/>
      <c r="T4" s="34"/>
      <c r="U4" s="34"/>
    </row>
    <row r="5" spans="1:21" ht="15" customHeight="1" x14ac:dyDescent="0.25">
      <c r="B5" s="221" t="s">
        <v>84</v>
      </c>
      <c r="C5" s="202" t="s">
        <v>31</v>
      </c>
      <c r="D5" s="204" t="s">
        <v>32</v>
      </c>
      <c r="E5" s="202" t="s">
        <v>33</v>
      </c>
      <c r="F5" s="202" t="s">
        <v>278</v>
      </c>
      <c r="G5" s="202" t="s">
        <v>46</v>
      </c>
      <c r="H5" s="201" t="s">
        <v>47</v>
      </c>
      <c r="I5" s="201"/>
      <c r="J5" s="201"/>
      <c r="K5" s="227" t="s">
        <v>51</v>
      </c>
      <c r="L5" s="202" t="s">
        <v>52</v>
      </c>
      <c r="M5" s="202" t="s">
        <v>53</v>
      </c>
      <c r="N5" s="202"/>
      <c r="O5" s="225" t="s">
        <v>81</v>
      </c>
      <c r="P5" s="202" t="s">
        <v>74</v>
      </c>
      <c r="Q5" s="223" t="s">
        <v>75</v>
      </c>
      <c r="R5" s="34"/>
      <c r="S5" s="34"/>
      <c r="T5" s="46"/>
    </row>
    <row r="6" spans="1:21" ht="61.15" customHeight="1" thickBot="1" x14ac:dyDescent="0.3">
      <c r="B6" s="222"/>
      <c r="C6" s="203"/>
      <c r="D6" s="205"/>
      <c r="E6" s="203"/>
      <c r="F6" s="203"/>
      <c r="G6" s="203"/>
      <c r="H6" s="43" t="s">
        <v>179</v>
      </c>
      <c r="I6" s="44" t="s">
        <v>48</v>
      </c>
      <c r="J6" s="44" t="s">
        <v>296</v>
      </c>
      <c r="K6" s="203"/>
      <c r="L6" s="203"/>
      <c r="M6" s="83" t="s">
        <v>54</v>
      </c>
      <c r="N6" s="99" t="s">
        <v>55</v>
      </c>
      <c r="O6" s="226"/>
      <c r="P6" s="203"/>
      <c r="Q6" s="224"/>
      <c r="R6" s="34"/>
      <c r="S6" s="34"/>
      <c r="T6" s="34"/>
    </row>
    <row r="7" spans="1:21" ht="19.899999999999999" customHeight="1" x14ac:dyDescent="0.3">
      <c r="B7" s="206" t="s">
        <v>0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8"/>
      <c r="R7" s="34"/>
      <c r="S7" s="34"/>
      <c r="T7" s="34"/>
    </row>
    <row r="8" spans="1:21" ht="31.15" customHeight="1" x14ac:dyDescent="0.25">
      <c r="A8" s="127"/>
      <c r="B8" s="56" t="s">
        <v>139</v>
      </c>
      <c r="C8" s="48" t="s">
        <v>260</v>
      </c>
      <c r="D8" s="160" t="s">
        <v>161</v>
      </c>
      <c r="E8" s="41"/>
      <c r="F8" s="35" t="s">
        <v>67</v>
      </c>
      <c r="G8" s="35" t="s">
        <v>232</v>
      </c>
      <c r="H8" s="115">
        <v>9649.3904399999992</v>
      </c>
      <c r="I8" s="52">
        <v>1</v>
      </c>
      <c r="J8" s="52">
        <v>0</v>
      </c>
      <c r="K8" s="57" t="s">
        <v>250</v>
      </c>
      <c r="L8" s="35" t="s">
        <v>29</v>
      </c>
      <c r="M8" s="38">
        <v>41365</v>
      </c>
      <c r="N8" s="100">
        <v>41394</v>
      </c>
      <c r="O8" s="48" t="s">
        <v>324</v>
      </c>
      <c r="P8" s="48" t="s">
        <v>197</v>
      </c>
      <c r="Q8" s="140" t="s">
        <v>297</v>
      </c>
      <c r="R8" s="121"/>
      <c r="S8" s="34"/>
      <c r="T8" s="37"/>
    </row>
    <row r="9" spans="1:21" ht="29.45" customHeight="1" x14ac:dyDescent="0.25">
      <c r="A9" s="127"/>
      <c r="B9" s="56" t="s">
        <v>140</v>
      </c>
      <c r="C9" s="48" t="s">
        <v>260</v>
      </c>
      <c r="D9" s="160" t="s">
        <v>162</v>
      </c>
      <c r="E9" s="41"/>
      <c r="F9" s="35" t="s">
        <v>67</v>
      </c>
      <c r="G9" s="35" t="s">
        <v>233</v>
      </c>
      <c r="H9" s="116">
        <f>4959.74315717047+5408.54983</f>
        <v>10368.292987170469</v>
      </c>
      <c r="I9" s="52">
        <v>1</v>
      </c>
      <c r="J9" s="52">
        <v>0</v>
      </c>
      <c r="K9" s="57" t="s">
        <v>250</v>
      </c>
      <c r="L9" s="35" t="s">
        <v>29</v>
      </c>
      <c r="M9" s="38">
        <v>41365</v>
      </c>
      <c r="N9" s="100">
        <v>41443</v>
      </c>
      <c r="O9" s="48" t="s">
        <v>324</v>
      </c>
      <c r="P9" s="48" t="s">
        <v>198</v>
      </c>
      <c r="Q9" s="140" t="s">
        <v>298</v>
      </c>
      <c r="R9" s="121"/>
      <c r="S9" s="34"/>
      <c r="T9" s="37"/>
    </row>
    <row r="10" spans="1:21" ht="40.15" customHeight="1" x14ac:dyDescent="0.25">
      <c r="A10" s="127"/>
      <c r="B10" s="56" t="s">
        <v>299</v>
      </c>
      <c r="C10" s="48" t="s">
        <v>260</v>
      </c>
      <c r="D10" s="160" t="s">
        <v>161</v>
      </c>
      <c r="E10" s="41" t="s">
        <v>314</v>
      </c>
      <c r="F10" s="35" t="s">
        <v>67</v>
      </c>
      <c r="G10" s="35" t="s">
        <v>319</v>
      </c>
      <c r="H10" s="141">
        <v>13155</v>
      </c>
      <c r="I10" s="52">
        <v>1</v>
      </c>
      <c r="J10" s="52">
        <v>0</v>
      </c>
      <c r="K10" s="57" t="s">
        <v>250</v>
      </c>
      <c r="L10" s="35" t="s">
        <v>29</v>
      </c>
      <c r="M10" s="38">
        <v>43556</v>
      </c>
      <c r="N10" s="100"/>
      <c r="O10" s="48" t="s">
        <v>324</v>
      </c>
      <c r="P10" s="48"/>
      <c r="Q10" s="142" t="s">
        <v>300</v>
      </c>
      <c r="R10" s="121"/>
      <c r="S10" s="34"/>
      <c r="T10" s="37"/>
    </row>
    <row r="11" spans="1:21" ht="32.450000000000003" customHeight="1" x14ac:dyDescent="0.25">
      <c r="A11" s="127"/>
      <c r="B11" s="56" t="s">
        <v>302</v>
      </c>
      <c r="C11" s="48" t="s">
        <v>260</v>
      </c>
      <c r="D11" s="160" t="s">
        <v>301</v>
      </c>
      <c r="E11" s="41" t="s">
        <v>266</v>
      </c>
      <c r="F11" s="35" t="s">
        <v>41</v>
      </c>
      <c r="G11" s="35" t="s">
        <v>320</v>
      </c>
      <c r="H11" s="141">
        <v>347</v>
      </c>
      <c r="I11" s="52">
        <v>1</v>
      </c>
      <c r="J11" s="52">
        <v>0</v>
      </c>
      <c r="K11" s="57" t="s">
        <v>250</v>
      </c>
      <c r="L11" s="35" t="s">
        <v>28</v>
      </c>
      <c r="M11" s="38">
        <v>43647</v>
      </c>
      <c r="N11" s="100"/>
      <c r="O11" s="48" t="s">
        <v>329</v>
      </c>
      <c r="P11" s="48"/>
      <c r="Q11" s="142" t="s">
        <v>300</v>
      </c>
      <c r="R11" s="121"/>
      <c r="S11" s="34"/>
      <c r="T11" s="37"/>
    </row>
    <row r="12" spans="1:21" ht="33.6" customHeight="1" x14ac:dyDescent="0.25">
      <c r="A12" s="127"/>
      <c r="B12" s="56" t="s">
        <v>141</v>
      </c>
      <c r="C12" s="48" t="s">
        <v>260</v>
      </c>
      <c r="D12" s="160" t="s">
        <v>163</v>
      </c>
      <c r="E12" s="41"/>
      <c r="F12" s="35" t="s">
        <v>30</v>
      </c>
      <c r="G12" s="35" t="s">
        <v>234</v>
      </c>
      <c r="H12" s="143">
        <v>0</v>
      </c>
      <c r="I12" s="52">
        <v>0</v>
      </c>
      <c r="J12" s="52">
        <v>1</v>
      </c>
      <c r="K12" s="57" t="s">
        <v>250</v>
      </c>
      <c r="L12" s="35" t="s">
        <v>30</v>
      </c>
      <c r="M12" s="38" t="s">
        <v>337</v>
      </c>
      <c r="N12" s="100"/>
      <c r="O12" s="48" t="s">
        <v>180</v>
      </c>
      <c r="P12" s="48"/>
      <c r="Q12" s="143" t="s">
        <v>303</v>
      </c>
      <c r="R12" s="121"/>
      <c r="S12" s="34"/>
      <c r="T12" s="37"/>
    </row>
    <row r="13" spans="1:21" ht="44.45" customHeight="1" x14ac:dyDescent="0.25">
      <c r="A13" s="127"/>
      <c r="B13" s="56" t="s">
        <v>142</v>
      </c>
      <c r="C13" s="48" t="s">
        <v>260</v>
      </c>
      <c r="D13" s="160" t="s">
        <v>164</v>
      </c>
      <c r="E13" s="41"/>
      <c r="F13" s="35" t="s">
        <v>30</v>
      </c>
      <c r="G13" s="35" t="s">
        <v>235</v>
      </c>
      <c r="H13" s="115">
        <v>611.84069</v>
      </c>
      <c r="I13" s="52">
        <v>0</v>
      </c>
      <c r="J13" s="52">
        <v>1</v>
      </c>
      <c r="K13" s="57" t="s">
        <v>250</v>
      </c>
      <c r="L13" s="35" t="s">
        <v>30</v>
      </c>
      <c r="M13" s="38">
        <v>41730</v>
      </c>
      <c r="N13" s="100">
        <v>41473</v>
      </c>
      <c r="O13" s="48" t="s">
        <v>180</v>
      </c>
      <c r="P13" s="48" t="s">
        <v>199</v>
      </c>
      <c r="Q13" s="144" t="s">
        <v>304</v>
      </c>
      <c r="R13" s="121"/>
      <c r="S13" s="34"/>
      <c r="T13" s="37"/>
    </row>
    <row r="14" spans="1:21" ht="36" customHeight="1" x14ac:dyDescent="0.25">
      <c r="A14" s="127"/>
      <c r="B14" s="56" t="s">
        <v>143</v>
      </c>
      <c r="C14" s="48" t="s">
        <v>260</v>
      </c>
      <c r="D14" s="160" t="s">
        <v>165</v>
      </c>
      <c r="E14" s="41"/>
      <c r="F14" s="35" t="s">
        <v>67</v>
      </c>
      <c r="G14" s="35" t="s">
        <v>236</v>
      </c>
      <c r="H14" s="115">
        <v>672.01321561135899</v>
      </c>
      <c r="I14" s="52">
        <v>1</v>
      </c>
      <c r="J14" s="52">
        <v>0</v>
      </c>
      <c r="K14" s="57" t="s">
        <v>250</v>
      </c>
      <c r="L14" s="35" t="s">
        <v>29</v>
      </c>
      <c r="M14" s="38">
        <v>42019</v>
      </c>
      <c r="N14" s="100">
        <v>42216</v>
      </c>
      <c r="O14" s="48" t="s">
        <v>324</v>
      </c>
      <c r="P14" s="48" t="s">
        <v>200</v>
      </c>
      <c r="Q14" s="140" t="s">
        <v>297</v>
      </c>
      <c r="R14" s="121"/>
      <c r="S14" s="34"/>
      <c r="T14" s="37"/>
    </row>
    <row r="15" spans="1:21" ht="36" customHeight="1" x14ac:dyDescent="0.25">
      <c r="A15" s="127"/>
      <c r="B15" s="56" t="s">
        <v>144</v>
      </c>
      <c r="C15" s="48" t="s">
        <v>260</v>
      </c>
      <c r="D15" s="160" t="s">
        <v>166</v>
      </c>
      <c r="E15" s="41"/>
      <c r="F15" s="35" t="s">
        <v>67</v>
      </c>
      <c r="G15" s="35" t="s">
        <v>237</v>
      </c>
      <c r="H15" s="139">
        <v>7.8017599999999998</v>
      </c>
      <c r="I15" s="52">
        <v>1</v>
      </c>
      <c r="J15" s="52">
        <v>0</v>
      </c>
      <c r="K15" s="57" t="s">
        <v>250</v>
      </c>
      <c r="L15" s="35" t="s">
        <v>29</v>
      </c>
      <c r="M15" s="38">
        <v>42522</v>
      </c>
      <c r="N15" s="100"/>
      <c r="O15" s="48" t="s">
        <v>324</v>
      </c>
      <c r="P15" s="48" t="s">
        <v>325</v>
      </c>
      <c r="Q15" s="140" t="s">
        <v>305</v>
      </c>
      <c r="R15" s="121"/>
      <c r="S15" s="34"/>
      <c r="T15" s="37"/>
    </row>
    <row r="16" spans="1:21" ht="34.9" customHeight="1" x14ac:dyDescent="0.25">
      <c r="A16" s="127"/>
      <c r="B16" s="56" t="s">
        <v>145</v>
      </c>
      <c r="C16" s="48" t="s">
        <v>260</v>
      </c>
      <c r="D16" s="160" t="s">
        <v>167</v>
      </c>
      <c r="E16" s="41"/>
      <c r="F16" s="35" t="s">
        <v>67</v>
      </c>
      <c r="G16" s="35" t="s">
        <v>238</v>
      </c>
      <c r="H16" s="115">
        <v>1977.44136247964</v>
      </c>
      <c r="I16" s="52">
        <v>1</v>
      </c>
      <c r="J16" s="52">
        <v>0</v>
      </c>
      <c r="K16" s="57" t="s">
        <v>250</v>
      </c>
      <c r="L16" s="35" t="s">
        <v>29</v>
      </c>
      <c r="M16" s="38">
        <v>41422</v>
      </c>
      <c r="N16" s="100">
        <v>41689</v>
      </c>
      <c r="O16" s="48" t="s">
        <v>324</v>
      </c>
      <c r="P16" s="48" t="s">
        <v>201</v>
      </c>
      <c r="Q16" s="144" t="s">
        <v>304</v>
      </c>
      <c r="R16" s="121"/>
      <c r="S16" s="34"/>
      <c r="T16" s="37"/>
    </row>
    <row r="17" spans="1:20" ht="76.900000000000006" customHeight="1" x14ac:dyDescent="0.25">
      <c r="A17" s="127"/>
      <c r="B17" s="56" t="s">
        <v>146</v>
      </c>
      <c r="C17" s="48" t="s">
        <v>260</v>
      </c>
      <c r="D17" s="160" t="s">
        <v>168</v>
      </c>
      <c r="E17" s="41"/>
      <c r="F17" s="35" t="s">
        <v>30</v>
      </c>
      <c r="G17" s="35" t="s">
        <v>239</v>
      </c>
      <c r="H17" s="114">
        <v>327.743436562174</v>
      </c>
      <c r="I17" s="52">
        <v>0</v>
      </c>
      <c r="J17" s="52">
        <v>1</v>
      </c>
      <c r="K17" s="57" t="s">
        <v>250</v>
      </c>
      <c r="L17" s="35" t="s">
        <v>30</v>
      </c>
      <c r="M17" s="38">
        <v>40764</v>
      </c>
      <c r="N17" s="100">
        <v>41202</v>
      </c>
      <c r="O17" s="48" t="s">
        <v>180</v>
      </c>
      <c r="P17" s="48" t="s">
        <v>202</v>
      </c>
      <c r="Q17" s="140" t="s">
        <v>297</v>
      </c>
      <c r="R17" s="121"/>
      <c r="S17" s="34"/>
      <c r="T17" s="37"/>
    </row>
    <row r="18" spans="1:20" ht="38.450000000000003" customHeight="1" x14ac:dyDescent="0.25">
      <c r="A18" s="127"/>
      <c r="B18" s="56" t="s">
        <v>147</v>
      </c>
      <c r="C18" s="48" t="s">
        <v>260</v>
      </c>
      <c r="D18" s="160" t="s">
        <v>169</v>
      </c>
      <c r="E18" s="41"/>
      <c r="F18" s="35" t="s">
        <v>30</v>
      </c>
      <c r="G18" s="35" t="s">
        <v>240</v>
      </c>
      <c r="H18" s="114">
        <v>204.80756</v>
      </c>
      <c r="I18" s="52">
        <v>0</v>
      </c>
      <c r="J18" s="52">
        <v>1</v>
      </c>
      <c r="K18" s="57" t="s">
        <v>250</v>
      </c>
      <c r="L18" s="35" t="s">
        <v>30</v>
      </c>
      <c r="M18" s="38">
        <v>41699</v>
      </c>
      <c r="N18" s="100">
        <v>41202</v>
      </c>
      <c r="O18" s="48" t="s">
        <v>181</v>
      </c>
      <c r="P18" s="48" t="s">
        <v>204</v>
      </c>
      <c r="Q18" s="144" t="s">
        <v>304</v>
      </c>
      <c r="R18" s="121"/>
      <c r="S18" s="34"/>
      <c r="T18" s="37"/>
    </row>
    <row r="19" spans="1:20" ht="58.9" customHeight="1" x14ac:dyDescent="0.25">
      <c r="A19" s="127"/>
      <c r="B19" s="56" t="s">
        <v>148</v>
      </c>
      <c r="C19" s="48" t="s">
        <v>260</v>
      </c>
      <c r="D19" s="160" t="s">
        <v>170</v>
      </c>
      <c r="E19" s="41"/>
      <c r="F19" s="35" t="s">
        <v>30</v>
      </c>
      <c r="G19" s="35" t="s">
        <v>283</v>
      </c>
      <c r="H19" s="143">
        <v>0</v>
      </c>
      <c r="I19" s="52">
        <v>0</v>
      </c>
      <c r="J19" s="52">
        <v>1</v>
      </c>
      <c r="K19" s="57" t="s">
        <v>250</v>
      </c>
      <c r="L19" s="35" t="s">
        <v>30</v>
      </c>
      <c r="M19" s="38" t="s">
        <v>337</v>
      </c>
      <c r="N19" s="100"/>
      <c r="O19" s="48" t="s">
        <v>182</v>
      </c>
      <c r="P19" s="48"/>
      <c r="Q19" s="143" t="s">
        <v>303</v>
      </c>
      <c r="R19" s="121"/>
      <c r="S19" s="34"/>
      <c r="T19" s="37"/>
    </row>
    <row r="20" spans="1:20" ht="90.6" customHeight="1" x14ac:dyDescent="0.25">
      <c r="A20" s="127"/>
      <c r="B20" s="56" t="s">
        <v>149</v>
      </c>
      <c r="C20" s="48" t="s">
        <v>260</v>
      </c>
      <c r="D20" s="160" t="s">
        <v>318</v>
      </c>
      <c r="E20" s="41"/>
      <c r="F20" s="35" t="s">
        <v>30</v>
      </c>
      <c r="G20" s="35" t="s">
        <v>279</v>
      </c>
      <c r="H20" s="114">
        <v>478.797604659478</v>
      </c>
      <c r="I20" s="52">
        <v>0</v>
      </c>
      <c r="J20" s="52">
        <v>1</v>
      </c>
      <c r="K20" s="57" t="s">
        <v>250</v>
      </c>
      <c r="L20" s="35" t="s">
        <v>30</v>
      </c>
      <c r="M20" s="38">
        <v>41306</v>
      </c>
      <c r="N20" s="100">
        <v>41373</v>
      </c>
      <c r="O20" s="48" t="s">
        <v>183</v>
      </c>
      <c r="P20" s="48" t="s">
        <v>203</v>
      </c>
      <c r="Q20" s="144" t="s">
        <v>304</v>
      </c>
      <c r="R20" s="121"/>
      <c r="S20" s="34"/>
      <c r="T20" s="37"/>
    </row>
    <row r="21" spans="1:20" ht="37.9" customHeight="1" x14ac:dyDescent="0.25">
      <c r="A21" s="127"/>
      <c r="B21" s="56" t="s">
        <v>150</v>
      </c>
      <c r="C21" s="48" t="s">
        <v>260</v>
      </c>
      <c r="D21" s="160" t="s">
        <v>171</v>
      </c>
      <c r="E21" s="41"/>
      <c r="F21" s="35" t="s">
        <v>67</v>
      </c>
      <c r="G21" s="35" t="s">
        <v>241</v>
      </c>
      <c r="H21" s="114">
        <v>948.66080999999997</v>
      </c>
      <c r="I21" s="52">
        <v>1</v>
      </c>
      <c r="J21" s="52">
        <v>0</v>
      </c>
      <c r="K21" s="57" t="s">
        <v>250</v>
      </c>
      <c r="L21" s="35" t="s">
        <v>28</v>
      </c>
      <c r="M21" s="38">
        <v>42130</v>
      </c>
      <c r="N21" s="100">
        <v>42457</v>
      </c>
      <c r="O21" s="48" t="s">
        <v>324</v>
      </c>
      <c r="P21" s="48" t="s">
        <v>210</v>
      </c>
      <c r="Q21" s="143" t="s">
        <v>306</v>
      </c>
      <c r="R21" s="121"/>
      <c r="S21" s="34"/>
      <c r="T21" s="37"/>
    </row>
    <row r="22" spans="1:20" ht="41.45" customHeight="1" x14ac:dyDescent="0.25">
      <c r="A22" s="127"/>
      <c r="B22" s="56" t="s">
        <v>151</v>
      </c>
      <c r="C22" s="48" t="s">
        <v>260</v>
      </c>
      <c r="D22" s="160" t="s">
        <v>172</v>
      </c>
      <c r="E22" s="41"/>
      <c r="F22" s="35" t="s">
        <v>67</v>
      </c>
      <c r="G22" s="35" t="s">
        <v>242</v>
      </c>
      <c r="H22" s="143">
        <v>0</v>
      </c>
      <c r="I22" s="52">
        <v>1</v>
      </c>
      <c r="J22" s="52">
        <v>0</v>
      </c>
      <c r="K22" s="57" t="s">
        <v>250</v>
      </c>
      <c r="L22" s="35" t="s">
        <v>28</v>
      </c>
      <c r="M22" s="38"/>
      <c r="N22" s="100"/>
      <c r="O22" s="48"/>
      <c r="P22" s="48"/>
      <c r="Q22" s="143" t="s">
        <v>303</v>
      </c>
      <c r="R22" s="121"/>
      <c r="S22" s="34"/>
      <c r="T22" s="47"/>
    </row>
    <row r="23" spans="1:20" ht="42.75" customHeight="1" x14ac:dyDescent="0.25">
      <c r="A23" s="127"/>
      <c r="B23" s="56" t="s">
        <v>153</v>
      </c>
      <c r="C23" s="48" t="s">
        <v>260</v>
      </c>
      <c r="D23" s="160" t="s">
        <v>173</v>
      </c>
      <c r="E23" s="41"/>
      <c r="F23" s="35" t="s">
        <v>30</v>
      </c>
      <c r="G23" s="35" t="s">
        <v>284</v>
      </c>
      <c r="H23" s="117">
        <v>34047.525689743372</v>
      </c>
      <c r="I23" s="52">
        <v>0</v>
      </c>
      <c r="J23" s="52">
        <v>1</v>
      </c>
      <c r="K23" s="57" t="s">
        <v>253</v>
      </c>
      <c r="L23" s="35" t="s">
        <v>30</v>
      </c>
      <c r="M23" s="38">
        <v>39936</v>
      </c>
      <c r="N23" s="100">
        <v>40213</v>
      </c>
      <c r="O23" s="48" t="s">
        <v>180</v>
      </c>
      <c r="P23" s="48" t="s">
        <v>205</v>
      </c>
      <c r="Q23" s="144" t="s">
        <v>304</v>
      </c>
      <c r="R23" s="121"/>
      <c r="S23" s="34"/>
      <c r="T23" s="37"/>
    </row>
    <row r="24" spans="1:20" ht="39" customHeight="1" x14ac:dyDescent="0.25">
      <c r="A24" s="127"/>
      <c r="B24" s="56" t="s">
        <v>154</v>
      </c>
      <c r="C24" s="48" t="s">
        <v>260</v>
      </c>
      <c r="D24" s="160" t="s">
        <v>174</v>
      </c>
      <c r="E24" s="41"/>
      <c r="F24" s="35" t="s">
        <v>30</v>
      </c>
      <c r="G24" s="35" t="s">
        <v>243</v>
      </c>
      <c r="H24" s="143">
        <v>0</v>
      </c>
      <c r="I24" s="52">
        <v>0</v>
      </c>
      <c r="J24" s="52">
        <v>1</v>
      </c>
      <c r="K24" s="57" t="s">
        <v>253</v>
      </c>
      <c r="L24" s="35" t="s">
        <v>30</v>
      </c>
      <c r="M24" s="38"/>
      <c r="N24" s="100"/>
      <c r="O24" s="48" t="s">
        <v>180</v>
      </c>
      <c r="P24" s="48"/>
      <c r="Q24" s="143" t="s">
        <v>303</v>
      </c>
      <c r="R24" s="121"/>
      <c r="S24" s="34"/>
      <c r="T24" s="37"/>
    </row>
    <row r="25" spans="1:20" ht="39" customHeight="1" x14ac:dyDescent="0.25">
      <c r="A25" s="127"/>
      <c r="B25" s="56" t="s">
        <v>155</v>
      </c>
      <c r="C25" s="48" t="s">
        <v>260</v>
      </c>
      <c r="D25" s="160" t="s">
        <v>175</v>
      </c>
      <c r="E25" s="41"/>
      <c r="F25" s="35" t="s">
        <v>30</v>
      </c>
      <c r="G25" s="35" t="s">
        <v>285</v>
      </c>
      <c r="H25" s="115">
        <v>4420.6019237807805</v>
      </c>
      <c r="I25" s="52">
        <v>0</v>
      </c>
      <c r="J25" s="52">
        <v>1</v>
      </c>
      <c r="K25" s="57" t="s">
        <v>253</v>
      </c>
      <c r="L25" s="35" t="s">
        <v>30</v>
      </c>
      <c r="M25" s="38">
        <v>41030</v>
      </c>
      <c r="N25" s="100">
        <v>41235</v>
      </c>
      <c r="O25" s="48" t="s">
        <v>180</v>
      </c>
      <c r="P25" s="48" t="s">
        <v>206</v>
      </c>
      <c r="Q25" s="144" t="s">
        <v>304</v>
      </c>
      <c r="R25" s="121"/>
      <c r="S25" s="34"/>
      <c r="T25" s="37"/>
    </row>
    <row r="26" spans="1:20" ht="54" customHeight="1" x14ac:dyDescent="0.25">
      <c r="A26" s="127"/>
      <c r="B26" s="56" t="s">
        <v>156</v>
      </c>
      <c r="C26" s="48" t="s">
        <v>260</v>
      </c>
      <c r="D26" s="160" t="s">
        <v>310</v>
      </c>
      <c r="E26" s="115" t="s">
        <v>307</v>
      </c>
      <c r="F26" s="35" t="s">
        <v>67</v>
      </c>
      <c r="G26" s="35" t="s">
        <v>244</v>
      </c>
      <c r="H26" s="143">
        <v>0</v>
      </c>
      <c r="I26" s="52">
        <v>1</v>
      </c>
      <c r="J26" s="52">
        <v>0</v>
      </c>
      <c r="K26" s="57" t="s">
        <v>253</v>
      </c>
      <c r="L26" s="35" t="s">
        <v>28</v>
      </c>
      <c r="M26" s="38">
        <v>42552</v>
      </c>
      <c r="N26" s="100">
        <v>42668</v>
      </c>
      <c r="O26" s="48" t="s">
        <v>324</v>
      </c>
      <c r="P26" s="48"/>
      <c r="Q26" s="140" t="s">
        <v>308</v>
      </c>
      <c r="R26" s="121"/>
      <c r="S26" s="34"/>
      <c r="T26" s="37"/>
    </row>
    <row r="27" spans="1:20" ht="55.9" customHeight="1" x14ac:dyDescent="0.25">
      <c r="A27" s="127"/>
      <c r="B27" s="56" t="s">
        <v>157</v>
      </c>
      <c r="C27" s="48" t="s">
        <v>260</v>
      </c>
      <c r="D27" s="160" t="s">
        <v>309</v>
      </c>
      <c r="E27" s="57" t="s">
        <v>307</v>
      </c>
      <c r="F27" s="35" t="s">
        <v>67</v>
      </c>
      <c r="G27" s="35" t="s">
        <v>245</v>
      </c>
      <c r="H27" s="118">
        <v>55.687053885937203</v>
      </c>
      <c r="I27" s="52">
        <v>1</v>
      </c>
      <c r="J27" s="52">
        <v>0</v>
      </c>
      <c r="K27" s="57" t="s">
        <v>253</v>
      </c>
      <c r="L27" s="35" t="s">
        <v>28</v>
      </c>
      <c r="M27" s="38">
        <v>42522</v>
      </c>
      <c r="N27" s="100">
        <v>42613</v>
      </c>
      <c r="O27" s="48" t="s">
        <v>324</v>
      </c>
      <c r="P27" s="48" t="s">
        <v>326</v>
      </c>
      <c r="Q27" s="146" t="s">
        <v>311</v>
      </c>
      <c r="R27" s="121"/>
      <c r="S27" s="34"/>
      <c r="T27" s="37"/>
    </row>
    <row r="28" spans="1:20" ht="45" customHeight="1" x14ac:dyDescent="0.25">
      <c r="A28" s="127"/>
      <c r="B28" s="56" t="s">
        <v>158</v>
      </c>
      <c r="C28" s="48" t="s">
        <v>260</v>
      </c>
      <c r="D28" s="160" t="s">
        <v>176</v>
      </c>
      <c r="E28" s="41"/>
      <c r="F28" s="35" t="s">
        <v>67</v>
      </c>
      <c r="G28" s="35" t="s">
        <v>246</v>
      </c>
      <c r="H28" s="115">
        <v>1063.71568634401</v>
      </c>
      <c r="I28" s="52">
        <v>1</v>
      </c>
      <c r="J28" s="52">
        <v>0</v>
      </c>
      <c r="K28" s="57" t="s">
        <v>253</v>
      </c>
      <c r="L28" s="35" t="s">
        <v>29</v>
      </c>
      <c r="M28" s="38">
        <v>41456</v>
      </c>
      <c r="N28" s="100">
        <v>42479</v>
      </c>
      <c r="O28" s="48" t="s">
        <v>324</v>
      </c>
      <c r="P28" s="48" t="s">
        <v>327</v>
      </c>
      <c r="Q28" s="140" t="s">
        <v>308</v>
      </c>
      <c r="R28" s="121"/>
      <c r="S28" s="34"/>
      <c r="T28" s="37"/>
    </row>
    <row r="29" spans="1:20" ht="38.450000000000003" customHeight="1" x14ac:dyDescent="0.25">
      <c r="A29" s="127"/>
      <c r="B29" s="56" t="s">
        <v>159</v>
      </c>
      <c r="C29" s="48" t="s">
        <v>262</v>
      </c>
      <c r="D29" s="160" t="s">
        <v>177</v>
      </c>
      <c r="E29" s="35"/>
      <c r="F29" s="35" t="s">
        <v>67</v>
      </c>
      <c r="G29" s="35" t="s">
        <v>247</v>
      </c>
      <c r="H29" s="119">
        <v>449.138592769073</v>
      </c>
      <c r="I29" s="52">
        <v>1</v>
      </c>
      <c r="J29" s="52">
        <v>0</v>
      </c>
      <c r="K29" s="48" t="s">
        <v>254</v>
      </c>
      <c r="L29" s="35" t="s">
        <v>29</v>
      </c>
      <c r="M29" s="38">
        <v>41699</v>
      </c>
      <c r="N29" s="100">
        <v>42480</v>
      </c>
      <c r="O29" s="48" t="s">
        <v>324</v>
      </c>
      <c r="P29" s="48" t="s">
        <v>328</v>
      </c>
      <c r="Q29" s="145" t="s">
        <v>311</v>
      </c>
      <c r="R29" s="121"/>
      <c r="S29" s="34"/>
      <c r="T29" s="37"/>
    </row>
    <row r="30" spans="1:20" ht="43.15" customHeight="1" thickBot="1" x14ac:dyDescent="0.3">
      <c r="A30" s="127"/>
      <c r="B30" s="58" t="s">
        <v>160</v>
      </c>
      <c r="C30" s="40" t="s">
        <v>260</v>
      </c>
      <c r="D30" s="87" t="s">
        <v>178</v>
      </c>
      <c r="E30" s="122"/>
      <c r="F30" s="36" t="s">
        <v>67</v>
      </c>
      <c r="G30" s="36" t="s">
        <v>248</v>
      </c>
      <c r="H30" s="143">
        <v>0</v>
      </c>
      <c r="I30" s="53">
        <v>1</v>
      </c>
      <c r="J30" s="53">
        <v>0</v>
      </c>
      <c r="K30" s="89" t="s">
        <v>254</v>
      </c>
      <c r="L30" s="36" t="s">
        <v>28</v>
      </c>
      <c r="M30" s="39" t="s">
        <v>337</v>
      </c>
      <c r="N30" s="120"/>
      <c r="O30" s="48" t="s">
        <v>324</v>
      </c>
      <c r="P30" s="40"/>
      <c r="Q30" s="143" t="s">
        <v>303</v>
      </c>
      <c r="R30" s="121"/>
      <c r="S30" s="34"/>
      <c r="T30" s="37"/>
    </row>
    <row r="31" spans="1:20" ht="24.75" customHeight="1" thickBot="1" x14ac:dyDescent="0.3">
      <c r="A31" s="127"/>
      <c r="B31" s="26"/>
      <c r="C31" s="26"/>
      <c r="D31" s="85"/>
      <c r="E31" s="26"/>
      <c r="F31" s="26"/>
      <c r="G31" s="67" t="s">
        <v>21</v>
      </c>
      <c r="H31" s="68">
        <f>SUM(H8:H30)</f>
        <v>78785.458813006291</v>
      </c>
      <c r="I31" s="28"/>
      <c r="J31" s="28"/>
      <c r="K31" s="90"/>
      <c r="L31" s="26"/>
      <c r="M31" s="26"/>
      <c r="N31" s="101"/>
      <c r="O31" s="90"/>
      <c r="P31" s="90"/>
      <c r="Q31" s="26"/>
      <c r="R31" s="147"/>
      <c r="S31" s="34"/>
      <c r="T31" s="37"/>
    </row>
    <row r="32" spans="1:20" ht="25.5" customHeight="1" thickBot="1" x14ac:dyDescent="0.3">
      <c r="A32" s="127"/>
      <c r="B32" s="228" t="s">
        <v>56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30"/>
      <c r="R32" s="147"/>
      <c r="S32" s="34"/>
      <c r="T32" s="34"/>
    </row>
    <row r="33" spans="1:20" s="49" customFormat="1" ht="49.15" customHeight="1" thickBot="1" x14ac:dyDescent="0.3">
      <c r="A33" s="127"/>
      <c r="B33" s="148" t="s">
        <v>100</v>
      </c>
      <c r="C33" s="79" t="s">
        <v>261</v>
      </c>
      <c r="D33" s="159" t="s">
        <v>101</v>
      </c>
      <c r="E33" s="73"/>
      <c r="F33" s="73" t="s">
        <v>30</v>
      </c>
      <c r="G33" s="73" t="s">
        <v>282</v>
      </c>
      <c r="H33" s="118">
        <v>470.19225</v>
      </c>
      <c r="I33" s="74">
        <v>1</v>
      </c>
      <c r="J33" s="74">
        <v>0</v>
      </c>
      <c r="K33" s="79" t="s">
        <v>251</v>
      </c>
      <c r="L33" s="73" t="s">
        <v>30</v>
      </c>
      <c r="M33" s="149">
        <v>42156</v>
      </c>
      <c r="N33" s="150" t="s">
        <v>186</v>
      </c>
      <c r="O33" s="79" t="s">
        <v>185</v>
      </c>
      <c r="P33" s="79" t="s">
        <v>189</v>
      </c>
      <c r="Q33" s="144" t="s">
        <v>304</v>
      </c>
      <c r="R33" s="121"/>
      <c r="T33" s="50"/>
    </row>
    <row r="34" spans="1:20" ht="19.5" customHeight="1" thickBot="1" x14ac:dyDescent="0.3">
      <c r="A34" s="127"/>
      <c r="B34" s="26"/>
      <c r="C34" s="26"/>
      <c r="D34" s="85"/>
      <c r="E34" s="26"/>
      <c r="F34" s="26"/>
      <c r="G34" s="67" t="s">
        <v>21</v>
      </c>
      <c r="H34" s="68">
        <f>H33</f>
        <v>470.19225</v>
      </c>
      <c r="I34" s="28"/>
      <c r="J34" s="28"/>
      <c r="K34" s="90"/>
      <c r="L34" s="26"/>
      <c r="M34" s="26"/>
      <c r="N34" s="101"/>
      <c r="O34" s="90"/>
      <c r="P34" s="90"/>
      <c r="Q34" s="26"/>
      <c r="R34" s="147"/>
      <c r="S34" s="34"/>
      <c r="T34" s="34"/>
    </row>
    <row r="35" spans="1:20" ht="29.25" customHeight="1" x14ac:dyDescent="0.25">
      <c r="A35" s="127"/>
      <c r="B35" s="228" t="s">
        <v>58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30"/>
      <c r="R35" s="127"/>
    </row>
    <row r="36" spans="1:20" ht="30.6" customHeight="1" x14ac:dyDescent="0.25">
      <c r="A36" s="127"/>
      <c r="B36" s="70" t="s">
        <v>95</v>
      </c>
      <c r="C36" s="54" t="s">
        <v>261</v>
      </c>
      <c r="D36" s="158" t="s">
        <v>292</v>
      </c>
      <c r="E36" s="41"/>
      <c r="F36" s="41" t="s">
        <v>41</v>
      </c>
      <c r="G36" s="35"/>
      <c r="H36" s="143">
        <v>0</v>
      </c>
      <c r="I36" s="52">
        <v>1</v>
      </c>
      <c r="J36" s="52">
        <v>0</v>
      </c>
      <c r="K36" s="57" t="s">
        <v>255</v>
      </c>
      <c r="L36" s="35" t="s">
        <v>29</v>
      </c>
      <c r="M36" s="38"/>
      <c r="N36" s="102"/>
      <c r="O36" s="48" t="s">
        <v>329</v>
      </c>
      <c r="P36" s="48"/>
      <c r="Q36" s="143" t="s">
        <v>303</v>
      </c>
      <c r="R36" s="121"/>
      <c r="T36" s="37"/>
    </row>
    <row r="37" spans="1:20" ht="31.15" customHeight="1" x14ac:dyDescent="0.25">
      <c r="A37" s="127"/>
      <c r="B37" s="59" t="s">
        <v>136</v>
      </c>
      <c r="C37" s="57" t="s">
        <v>261</v>
      </c>
      <c r="D37" s="157" t="s">
        <v>293</v>
      </c>
      <c r="E37" s="123"/>
      <c r="F37" s="41" t="s">
        <v>41</v>
      </c>
      <c r="G37" s="126"/>
      <c r="H37" s="151">
        <v>0</v>
      </c>
      <c r="I37" s="125">
        <v>1</v>
      </c>
      <c r="J37" s="51">
        <v>0</v>
      </c>
      <c r="K37" s="57" t="s">
        <v>255</v>
      </c>
      <c r="L37" s="41" t="s">
        <v>29</v>
      </c>
      <c r="M37" s="42"/>
      <c r="N37" s="103"/>
      <c r="O37" s="48" t="s">
        <v>329</v>
      </c>
      <c r="P37" s="57"/>
      <c r="Q37" s="143" t="s">
        <v>303</v>
      </c>
      <c r="R37" s="121"/>
      <c r="T37" s="37"/>
    </row>
    <row r="38" spans="1:20" ht="31.9" customHeight="1" x14ac:dyDescent="0.25">
      <c r="A38" s="127"/>
      <c r="B38" s="59" t="s">
        <v>136</v>
      </c>
      <c r="C38" s="57" t="s">
        <v>261</v>
      </c>
      <c r="D38" s="157" t="s">
        <v>312</v>
      </c>
      <c r="E38" s="123"/>
      <c r="F38" s="41" t="s">
        <v>41</v>
      </c>
      <c r="G38" s="152" t="s">
        <v>313</v>
      </c>
      <c r="H38" s="118">
        <v>307.93423000000001</v>
      </c>
      <c r="I38" s="52">
        <v>1</v>
      </c>
      <c r="J38" s="124">
        <v>0</v>
      </c>
      <c r="K38" s="57" t="s">
        <v>255</v>
      </c>
      <c r="L38" s="41" t="s">
        <v>29</v>
      </c>
      <c r="M38" s="42">
        <v>42636</v>
      </c>
      <c r="N38" s="103">
        <v>42636</v>
      </c>
      <c r="O38" s="48" t="s">
        <v>329</v>
      </c>
      <c r="P38" s="57" t="s">
        <v>330</v>
      </c>
      <c r="Q38" s="144" t="s">
        <v>304</v>
      </c>
      <c r="R38" s="121"/>
      <c r="T38" s="37"/>
    </row>
    <row r="39" spans="1:20" ht="48" customHeight="1" x14ac:dyDescent="0.25">
      <c r="A39" s="127"/>
      <c r="B39" s="60" t="s">
        <v>152</v>
      </c>
      <c r="C39" s="48" t="s">
        <v>260</v>
      </c>
      <c r="D39" s="160" t="s">
        <v>264</v>
      </c>
      <c r="E39" s="41"/>
      <c r="F39" s="35" t="s">
        <v>67</v>
      </c>
      <c r="G39" s="35"/>
      <c r="H39" s="143">
        <v>0</v>
      </c>
      <c r="I39" s="52">
        <v>1</v>
      </c>
      <c r="J39" s="52">
        <v>0</v>
      </c>
      <c r="K39" s="57" t="s">
        <v>250</v>
      </c>
      <c r="L39" s="35" t="s">
        <v>29</v>
      </c>
      <c r="M39" s="38"/>
      <c r="N39" s="100"/>
      <c r="O39" s="48" t="s">
        <v>324</v>
      </c>
      <c r="P39" s="48"/>
      <c r="Q39" s="143" t="s">
        <v>303</v>
      </c>
      <c r="R39" s="121"/>
      <c r="S39" s="34"/>
      <c r="T39" s="37"/>
    </row>
    <row r="40" spans="1:20" ht="59.45" customHeight="1" x14ac:dyDescent="0.25">
      <c r="A40" s="127"/>
      <c r="B40" s="60" t="s">
        <v>263</v>
      </c>
      <c r="C40" s="48" t="s">
        <v>260</v>
      </c>
      <c r="D40" s="160" t="s">
        <v>265</v>
      </c>
      <c r="E40" s="41"/>
      <c r="F40" s="35" t="s">
        <v>67</v>
      </c>
      <c r="G40" s="35"/>
      <c r="H40" s="143">
        <v>0</v>
      </c>
      <c r="I40" s="52">
        <v>1</v>
      </c>
      <c r="J40" s="52">
        <v>0</v>
      </c>
      <c r="K40" s="57" t="s">
        <v>250</v>
      </c>
      <c r="L40" s="35" t="s">
        <v>29</v>
      </c>
      <c r="M40" s="38"/>
      <c r="N40" s="100"/>
      <c r="O40" s="48" t="s">
        <v>324</v>
      </c>
      <c r="P40" s="48"/>
      <c r="Q40" s="143" t="s">
        <v>303</v>
      </c>
      <c r="R40" s="121"/>
      <c r="S40" s="34"/>
      <c r="T40" s="37"/>
    </row>
    <row r="41" spans="1:20" ht="40.15" customHeight="1" x14ac:dyDescent="0.25">
      <c r="A41" s="127"/>
      <c r="B41" s="76" t="s">
        <v>122</v>
      </c>
      <c r="C41" s="64" t="s">
        <v>260</v>
      </c>
      <c r="D41" s="156" t="s">
        <v>123</v>
      </c>
      <c r="E41" s="65"/>
      <c r="F41" s="65" t="s">
        <v>67</v>
      </c>
      <c r="G41" s="65"/>
      <c r="H41" s="143">
        <v>0</v>
      </c>
      <c r="I41" s="66">
        <v>1</v>
      </c>
      <c r="J41" s="66">
        <v>0</v>
      </c>
      <c r="K41" s="64" t="s">
        <v>254</v>
      </c>
      <c r="L41" s="65" t="s">
        <v>28</v>
      </c>
      <c r="M41" s="77"/>
      <c r="N41" s="104"/>
      <c r="O41" s="48" t="s">
        <v>324</v>
      </c>
      <c r="P41" s="64"/>
      <c r="Q41" s="143" t="s">
        <v>303</v>
      </c>
      <c r="R41" s="121"/>
      <c r="S41" s="34"/>
      <c r="T41" s="37"/>
    </row>
    <row r="42" spans="1:20" ht="27.6" customHeight="1" thickBot="1" x14ac:dyDescent="0.3">
      <c r="A42" s="127"/>
      <c r="B42" s="69" t="s">
        <v>137</v>
      </c>
      <c r="C42" s="40" t="s">
        <v>260</v>
      </c>
      <c r="D42" s="155" t="s">
        <v>138</v>
      </c>
      <c r="E42" s="36"/>
      <c r="F42" s="36" t="s">
        <v>41</v>
      </c>
      <c r="G42" s="196"/>
      <c r="H42" s="151">
        <v>0</v>
      </c>
      <c r="I42" s="53">
        <v>1</v>
      </c>
      <c r="J42" s="53">
        <v>0</v>
      </c>
      <c r="K42" s="40" t="s">
        <v>256</v>
      </c>
      <c r="L42" s="36" t="s">
        <v>28</v>
      </c>
      <c r="M42" s="39"/>
      <c r="N42" s="105"/>
      <c r="O42" s="40" t="s">
        <v>329</v>
      </c>
      <c r="P42" s="40"/>
      <c r="Q42" s="143" t="s">
        <v>303</v>
      </c>
      <c r="R42" s="121"/>
      <c r="T42" s="37"/>
    </row>
    <row r="43" spans="1:20" ht="21.75" customHeight="1" thickBot="1" x14ac:dyDescent="0.3">
      <c r="A43" s="127"/>
      <c r="B43" s="26"/>
      <c r="C43" s="26"/>
      <c r="D43" s="85"/>
      <c r="E43" s="26"/>
      <c r="F43" s="26"/>
      <c r="G43" s="61" t="s">
        <v>21</v>
      </c>
      <c r="H43" s="62">
        <f>SUM(H36:H42)</f>
        <v>307.93423000000001</v>
      </c>
      <c r="I43" s="28"/>
      <c r="J43" s="28"/>
      <c r="K43" s="90"/>
      <c r="L43" s="26"/>
      <c r="M43" s="26"/>
      <c r="N43" s="101"/>
      <c r="O43" s="90"/>
      <c r="P43" s="90"/>
      <c r="Q43" s="26"/>
      <c r="R43" s="127"/>
    </row>
    <row r="44" spans="1:20" ht="15.75" thickBot="1" x14ac:dyDescent="0.3">
      <c r="A44" s="127"/>
      <c r="B44" s="127"/>
      <c r="C44" s="127"/>
      <c r="D44" s="128"/>
      <c r="E44" s="127"/>
      <c r="F44" s="127"/>
      <c r="G44" s="127"/>
      <c r="H44" s="129"/>
      <c r="I44" s="130"/>
      <c r="J44" s="130"/>
      <c r="K44" s="131"/>
      <c r="L44" s="127"/>
      <c r="M44" s="127"/>
      <c r="N44" s="132"/>
      <c r="O44" s="133"/>
      <c r="P44" s="133"/>
      <c r="Q44" s="127"/>
      <c r="R44" s="127"/>
    </row>
    <row r="45" spans="1:20" ht="26.25" customHeight="1" x14ac:dyDescent="0.25">
      <c r="A45" s="127"/>
      <c r="B45" s="228" t="s">
        <v>59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30"/>
      <c r="R45" s="127"/>
    </row>
    <row r="46" spans="1:20" ht="45" customHeight="1" x14ac:dyDescent="0.25">
      <c r="A46" s="127"/>
      <c r="B46" s="45" t="s">
        <v>85</v>
      </c>
      <c r="C46" s="54" t="s">
        <v>261</v>
      </c>
      <c r="D46" s="157" t="s">
        <v>86</v>
      </c>
      <c r="E46" s="41"/>
      <c r="F46" s="176" t="s">
        <v>69</v>
      </c>
      <c r="G46" s="35" t="s">
        <v>289</v>
      </c>
      <c r="H46" s="143">
        <v>0</v>
      </c>
      <c r="I46" s="51">
        <v>1</v>
      </c>
      <c r="J46" s="51">
        <v>0</v>
      </c>
      <c r="K46" s="57" t="s">
        <v>250</v>
      </c>
      <c r="L46" s="41" t="s">
        <v>28</v>
      </c>
      <c r="M46" s="42"/>
      <c r="N46" s="103"/>
      <c r="O46" s="57" t="s">
        <v>331</v>
      </c>
      <c r="P46" s="57"/>
      <c r="Q46" s="143" t="s">
        <v>303</v>
      </c>
      <c r="R46" s="121"/>
      <c r="T46" s="37"/>
    </row>
    <row r="47" spans="1:20" ht="40.15" customHeight="1" x14ac:dyDescent="0.25">
      <c r="A47" s="127"/>
      <c r="B47" s="70" t="s">
        <v>87</v>
      </c>
      <c r="C47" s="55" t="s">
        <v>260</v>
      </c>
      <c r="D47" s="158" t="s">
        <v>88</v>
      </c>
      <c r="E47" s="41"/>
      <c r="F47" s="177" t="s">
        <v>71</v>
      </c>
      <c r="G47" s="35"/>
      <c r="H47" s="143">
        <v>0</v>
      </c>
      <c r="I47" s="52">
        <v>1</v>
      </c>
      <c r="J47" s="52">
        <v>0</v>
      </c>
      <c r="K47" s="57" t="s">
        <v>250</v>
      </c>
      <c r="L47" s="35" t="s">
        <v>28</v>
      </c>
      <c r="M47" s="38"/>
      <c r="N47" s="102"/>
      <c r="O47" s="57" t="s">
        <v>331</v>
      </c>
      <c r="P47" s="48"/>
      <c r="Q47" s="143" t="s">
        <v>303</v>
      </c>
      <c r="R47" s="121"/>
      <c r="T47" s="37"/>
    </row>
    <row r="48" spans="1:20" ht="56.45" customHeight="1" x14ac:dyDescent="0.25">
      <c r="A48" s="127"/>
      <c r="B48" s="70" t="s">
        <v>211</v>
      </c>
      <c r="C48" s="54" t="s">
        <v>261</v>
      </c>
      <c r="D48" s="158" t="s">
        <v>212</v>
      </c>
      <c r="E48" s="41"/>
      <c r="F48" s="177" t="s">
        <v>69</v>
      </c>
      <c r="G48" s="35" t="s">
        <v>286</v>
      </c>
      <c r="H48" s="143">
        <v>0</v>
      </c>
      <c r="I48" s="52">
        <v>1</v>
      </c>
      <c r="J48" s="52">
        <v>0</v>
      </c>
      <c r="K48" s="57" t="s">
        <v>250</v>
      </c>
      <c r="L48" s="35" t="s">
        <v>29</v>
      </c>
      <c r="M48" s="38"/>
      <c r="N48" s="106"/>
      <c r="O48" s="57" t="s">
        <v>331</v>
      </c>
      <c r="P48" s="48"/>
      <c r="Q48" s="143" t="s">
        <v>303</v>
      </c>
      <c r="R48" s="121"/>
      <c r="T48" s="37"/>
    </row>
    <row r="49" spans="1:20" ht="32.450000000000003" customHeight="1" x14ac:dyDescent="0.25">
      <c r="A49" s="127"/>
      <c r="B49" s="70" t="s">
        <v>89</v>
      </c>
      <c r="C49" s="54" t="s">
        <v>261</v>
      </c>
      <c r="D49" s="158" t="s">
        <v>90</v>
      </c>
      <c r="E49" s="41"/>
      <c r="F49" s="177" t="s">
        <v>69</v>
      </c>
      <c r="G49" s="35" t="s">
        <v>288</v>
      </c>
      <c r="H49" s="143">
        <v>0</v>
      </c>
      <c r="I49" s="52">
        <v>1</v>
      </c>
      <c r="J49" s="52">
        <v>0</v>
      </c>
      <c r="K49" s="57" t="s">
        <v>250</v>
      </c>
      <c r="L49" s="35" t="s">
        <v>29</v>
      </c>
      <c r="M49" s="38"/>
      <c r="N49" s="102"/>
      <c r="O49" s="57" t="s">
        <v>331</v>
      </c>
      <c r="P49" s="48"/>
      <c r="Q49" s="143" t="s">
        <v>303</v>
      </c>
      <c r="R49" s="121"/>
      <c r="T49" s="37"/>
    </row>
    <row r="50" spans="1:20" ht="37.9" customHeight="1" x14ac:dyDescent="0.25">
      <c r="A50" s="127"/>
      <c r="B50" s="70" t="s">
        <v>91</v>
      </c>
      <c r="C50" s="55" t="s">
        <v>260</v>
      </c>
      <c r="D50" s="158" t="s">
        <v>92</v>
      </c>
      <c r="E50" s="41"/>
      <c r="F50" s="177" t="s">
        <v>71</v>
      </c>
      <c r="G50" s="35"/>
      <c r="H50" s="143">
        <v>0</v>
      </c>
      <c r="I50" s="52">
        <v>1</v>
      </c>
      <c r="J50" s="52">
        <v>0</v>
      </c>
      <c r="K50" s="57" t="s">
        <v>250</v>
      </c>
      <c r="L50" s="35" t="s">
        <v>28</v>
      </c>
      <c r="M50" s="38"/>
      <c r="N50" s="102"/>
      <c r="O50" s="57" t="s">
        <v>331</v>
      </c>
      <c r="P50" s="48"/>
      <c r="Q50" s="143" t="s">
        <v>303</v>
      </c>
      <c r="R50" s="121"/>
      <c r="T50" s="37"/>
    </row>
    <row r="51" spans="1:20" ht="46.15" customHeight="1" x14ac:dyDescent="0.25">
      <c r="A51" s="127"/>
      <c r="B51" s="70" t="s">
        <v>94</v>
      </c>
      <c r="C51" s="55" t="s">
        <v>260</v>
      </c>
      <c r="D51" s="158" t="s">
        <v>93</v>
      </c>
      <c r="E51" s="41"/>
      <c r="F51" s="35" t="s">
        <v>30</v>
      </c>
      <c r="G51" s="35" t="s">
        <v>218</v>
      </c>
      <c r="H51" s="114">
        <v>335.771088463311</v>
      </c>
      <c r="I51" s="52">
        <v>0</v>
      </c>
      <c r="J51" s="52">
        <v>1</v>
      </c>
      <c r="K51" s="57" t="s">
        <v>250</v>
      </c>
      <c r="L51" s="35" t="s">
        <v>30</v>
      </c>
      <c r="M51" s="38">
        <v>41518</v>
      </c>
      <c r="N51" s="102">
        <v>41533</v>
      </c>
      <c r="O51" s="48" t="s">
        <v>184</v>
      </c>
      <c r="P51" s="48" t="s">
        <v>188</v>
      </c>
      <c r="Q51" s="144" t="s">
        <v>304</v>
      </c>
      <c r="R51" s="121"/>
      <c r="T51" s="37"/>
    </row>
    <row r="52" spans="1:20" ht="56.45" customHeight="1" x14ac:dyDescent="0.25">
      <c r="A52" s="127"/>
      <c r="B52" s="70" t="s">
        <v>97</v>
      </c>
      <c r="C52" s="54" t="s">
        <v>261</v>
      </c>
      <c r="D52" s="161" t="s">
        <v>96</v>
      </c>
      <c r="E52" s="41"/>
      <c r="F52" s="35" t="s">
        <v>69</v>
      </c>
      <c r="G52" s="35" t="s">
        <v>219</v>
      </c>
      <c r="H52" s="118">
        <v>522.45730912051704</v>
      </c>
      <c r="I52" s="52">
        <v>1</v>
      </c>
      <c r="J52" s="52">
        <v>0</v>
      </c>
      <c r="K52" s="57" t="s">
        <v>251</v>
      </c>
      <c r="L52" s="35" t="s">
        <v>29</v>
      </c>
      <c r="M52" s="38">
        <v>41456</v>
      </c>
      <c r="N52" s="102">
        <v>41667</v>
      </c>
      <c r="O52" s="57" t="s">
        <v>331</v>
      </c>
      <c r="P52" s="48" t="s">
        <v>187</v>
      </c>
      <c r="Q52" s="144" t="s">
        <v>304</v>
      </c>
      <c r="R52" s="121"/>
      <c r="T52" s="37"/>
    </row>
    <row r="53" spans="1:20" ht="40.9" customHeight="1" x14ac:dyDescent="0.25">
      <c r="A53" s="127"/>
      <c r="B53" s="70" t="s">
        <v>98</v>
      </c>
      <c r="C53" s="54" t="s">
        <v>261</v>
      </c>
      <c r="D53" s="162" t="s">
        <v>99</v>
      </c>
      <c r="E53" s="41"/>
      <c r="F53" s="35" t="s">
        <v>69</v>
      </c>
      <c r="G53" s="35" t="s">
        <v>287</v>
      </c>
      <c r="H53" s="143">
        <v>0</v>
      </c>
      <c r="I53" s="52">
        <v>1</v>
      </c>
      <c r="J53" s="52">
        <v>0</v>
      </c>
      <c r="K53" s="57" t="s">
        <v>251</v>
      </c>
      <c r="L53" s="35" t="s">
        <v>29</v>
      </c>
      <c r="M53" s="38"/>
      <c r="N53" s="102"/>
      <c r="O53" s="57" t="s">
        <v>331</v>
      </c>
      <c r="P53" s="48"/>
      <c r="Q53" s="143" t="s">
        <v>303</v>
      </c>
      <c r="R53" s="121"/>
      <c r="T53" s="37"/>
    </row>
    <row r="54" spans="1:20" ht="48" customHeight="1" x14ac:dyDescent="0.25">
      <c r="A54" s="127"/>
      <c r="B54" s="70" t="s">
        <v>104</v>
      </c>
      <c r="C54" s="54" t="s">
        <v>261</v>
      </c>
      <c r="D54" s="163" t="s">
        <v>213</v>
      </c>
      <c r="E54" s="41"/>
      <c r="F54" s="35" t="s">
        <v>70</v>
      </c>
      <c r="G54" s="35" t="s">
        <v>281</v>
      </c>
      <c r="H54" s="118">
        <v>288.542385935195</v>
      </c>
      <c r="I54" s="52">
        <v>1</v>
      </c>
      <c r="J54" s="52">
        <v>0</v>
      </c>
      <c r="K54" s="57" t="s">
        <v>251</v>
      </c>
      <c r="L54" s="35" t="s">
        <v>29</v>
      </c>
      <c r="M54" s="38">
        <v>41456</v>
      </c>
      <c r="N54" s="102">
        <v>41569</v>
      </c>
      <c r="O54" s="57" t="s">
        <v>332</v>
      </c>
      <c r="P54" s="48" t="s">
        <v>190</v>
      </c>
      <c r="Q54" s="144" t="s">
        <v>304</v>
      </c>
      <c r="R54" s="121"/>
      <c r="T54" s="37"/>
    </row>
    <row r="55" spans="1:20" ht="55.15" customHeight="1" x14ac:dyDescent="0.25">
      <c r="A55" s="127"/>
      <c r="B55" s="70" t="s">
        <v>105</v>
      </c>
      <c r="C55" s="54" t="s">
        <v>261</v>
      </c>
      <c r="D55" s="154" t="s">
        <v>106</v>
      </c>
      <c r="E55" s="41"/>
      <c r="F55" s="35" t="s">
        <v>70</v>
      </c>
      <c r="G55" s="35"/>
      <c r="H55" s="143">
        <v>0</v>
      </c>
      <c r="I55" s="52">
        <v>1</v>
      </c>
      <c r="J55" s="52">
        <v>0</v>
      </c>
      <c r="K55" s="57" t="s">
        <v>251</v>
      </c>
      <c r="L55" s="35" t="s">
        <v>28</v>
      </c>
      <c r="M55" s="38"/>
      <c r="N55" s="102"/>
      <c r="O55" s="57" t="s">
        <v>332</v>
      </c>
      <c r="P55" s="48"/>
      <c r="Q55" s="143" t="s">
        <v>303</v>
      </c>
      <c r="R55" s="121"/>
      <c r="T55" s="37"/>
    </row>
    <row r="56" spans="1:20" ht="71.45" customHeight="1" x14ac:dyDescent="0.25">
      <c r="A56" s="127"/>
      <c r="B56" s="70" t="s">
        <v>107</v>
      </c>
      <c r="C56" s="54" t="s">
        <v>261</v>
      </c>
      <c r="D56" s="164" t="s">
        <v>214</v>
      </c>
      <c r="E56" s="41"/>
      <c r="F56" s="35" t="s">
        <v>70</v>
      </c>
      <c r="G56" s="35" t="s">
        <v>220</v>
      </c>
      <c r="H56" s="118">
        <v>1312.44202</v>
      </c>
      <c r="I56" s="52">
        <v>1</v>
      </c>
      <c r="J56" s="52">
        <v>0</v>
      </c>
      <c r="K56" s="57" t="s">
        <v>251</v>
      </c>
      <c r="L56" s="35" t="s">
        <v>29</v>
      </c>
      <c r="M56" s="38">
        <v>41456</v>
      </c>
      <c r="N56" s="102">
        <v>41605</v>
      </c>
      <c r="O56" s="57" t="s">
        <v>332</v>
      </c>
      <c r="P56" s="48" t="s">
        <v>192</v>
      </c>
      <c r="Q56" s="144" t="s">
        <v>304</v>
      </c>
      <c r="R56" s="121"/>
      <c r="T56" s="37"/>
    </row>
    <row r="57" spans="1:20" ht="33" customHeight="1" x14ac:dyDescent="0.25">
      <c r="A57" s="127"/>
      <c r="B57" s="70" t="s">
        <v>108</v>
      </c>
      <c r="C57" s="54" t="s">
        <v>261</v>
      </c>
      <c r="D57" s="162" t="s">
        <v>215</v>
      </c>
      <c r="E57" s="41"/>
      <c r="F57" s="35" t="s">
        <v>70</v>
      </c>
      <c r="G57" s="35" t="s">
        <v>221</v>
      </c>
      <c r="H57" s="114">
        <v>788.38139089055005</v>
      </c>
      <c r="I57" s="52">
        <v>1</v>
      </c>
      <c r="J57" s="52">
        <v>0</v>
      </c>
      <c r="K57" s="57" t="s">
        <v>251</v>
      </c>
      <c r="L57" s="35" t="s">
        <v>29</v>
      </c>
      <c r="M57" s="38">
        <v>41456</v>
      </c>
      <c r="N57" s="102">
        <v>41995</v>
      </c>
      <c r="O57" s="57" t="s">
        <v>332</v>
      </c>
      <c r="P57" s="48" t="s">
        <v>207</v>
      </c>
      <c r="Q57" s="144" t="s">
        <v>304</v>
      </c>
      <c r="R57" s="121"/>
      <c r="T57" s="37"/>
    </row>
    <row r="58" spans="1:20" ht="45.6" customHeight="1" x14ac:dyDescent="0.25">
      <c r="A58" s="127"/>
      <c r="B58" s="70" t="s">
        <v>109</v>
      </c>
      <c r="C58" s="54" t="s">
        <v>261</v>
      </c>
      <c r="D58" s="164" t="s">
        <v>216</v>
      </c>
      <c r="E58" s="41"/>
      <c r="F58" s="35" t="s">
        <v>70</v>
      </c>
      <c r="G58" s="35" t="s">
        <v>280</v>
      </c>
      <c r="H58" s="114">
        <v>328.34933038449401</v>
      </c>
      <c r="I58" s="52">
        <v>1</v>
      </c>
      <c r="J58" s="52">
        <v>0</v>
      </c>
      <c r="K58" s="57" t="s">
        <v>251</v>
      </c>
      <c r="L58" s="35" t="s">
        <v>29</v>
      </c>
      <c r="M58" s="38">
        <v>41518</v>
      </c>
      <c r="N58" s="102">
        <v>42440</v>
      </c>
      <c r="O58" s="57" t="s">
        <v>332</v>
      </c>
      <c r="P58" s="48" t="s">
        <v>208</v>
      </c>
      <c r="Q58" s="144" t="s">
        <v>304</v>
      </c>
      <c r="R58" s="121"/>
      <c r="T58" s="37"/>
    </row>
    <row r="59" spans="1:20" ht="66" customHeight="1" x14ac:dyDescent="0.25">
      <c r="A59" s="127"/>
      <c r="B59" s="70" t="s">
        <v>110</v>
      </c>
      <c r="C59" s="55" t="s">
        <v>260</v>
      </c>
      <c r="D59" s="161" t="s">
        <v>111</v>
      </c>
      <c r="E59" s="41"/>
      <c r="F59" s="35" t="s">
        <v>69</v>
      </c>
      <c r="G59" s="35" t="s">
        <v>222</v>
      </c>
      <c r="H59" s="118">
        <v>171.89245</v>
      </c>
      <c r="I59" s="52">
        <v>1</v>
      </c>
      <c r="J59" s="52">
        <v>0</v>
      </c>
      <c r="K59" s="57" t="s">
        <v>253</v>
      </c>
      <c r="L59" s="35" t="s">
        <v>29</v>
      </c>
      <c r="M59" s="38">
        <v>41456</v>
      </c>
      <c r="N59" s="102">
        <v>41880</v>
      </c>
      <c r="O59" s="48" t="s">
        <v>331</v>
      </c>
      <c r="P59" s="48" t="s">
        <v>193</v>
      </c>
      <c r="Q59" s="144" t="s">
        <v>304</v>
      </c>
      <c r="R59" s="121"/>
      <c r="T59" s="37"/>
    </row>
    <row r="60" spans="1:20" ht="39.6" customHeight="1" x14ac:dyDescent="0.25">
      <c r="A60" s="127"/>
      <c r="B60" s="70" t="s">
        <v>113</v>
      </c>
      <c r="C60" s="55" t="s">
        <v>260</v>
      </c>
      <c r="D60" s="169" t="s">
        <v>112</v>
      </c>
      <c r="E60" s="41"/>
      <c r="F60" s="35" t="s">
        <v>69</v>
      </c>
      <c r="G60" s="35" t="s">
        <v>223</v>
      </c>
      <c r="H60" s="114">
        <v>60.736686201879301</v>
      </c>
      <c r="I60" s="52">
        <v>1</v>
      </c>
      <c r="J60" s="52">
        <v>0</v>
      </c>
      <c r="K60" s="57" t="s">
        <v>254</v>
      </c>
      <c r="L60" s="35" t="s">
        <v>29</v>
      </c>
      <c r="M60" s="38">
        <v>41730</v>
      </c>
      <c r="N60" s="102">
        <v>42466</v>
      </c>
      <c r="O60" s="48" t="s">
        <v>331</v>
      </c>
      <c r="P60" s="48" t="s">
        <v>209</v>
      </c>
      <c r="Q60" s="140" t="s">
        <v>297</v>
      </c>
      <c r="R60" s="121"/>
      <c r="T60" s="37"/>
    </row>
    <row r="61" spans="1:20" ht="70.150000000000006" customHeight="1" x14ac:dyDescent="0.25">
      <c r="A61" s="127"/>
      <c r="B61" s="70" t="s">
        <v>114</v>
      </c>
      <c r="C61" s="55" t="s">
        <v>262</v>
      </c>
      <c r="D61" s="169" t="s">
        <v>115</v>
      </c>
      <c r="E61" s="41" t="s">
        <v>267</v>
      </c>
      <c r="F61" s="35" t="s">
        <v>69</v>
      </c>
      <c r="G61" s="35" t="s">
        <v>224</v>
      </c>
      <c r="H61" s="114">
        <v>948.66080999999997</v>
      </c>
      <c r="I61" s="52">
        <v>1</v>
      </c>
      <c r="J61" s="52">
        <v>0</v>
      </c>
      <c r="K61" s="57" t="s">
        <v>254</v>
      </c>
      <c r="L61" s="35" t="s">
        <v>28</v>
      </c>
      <c r="M61" s="195">
        <v>42278</v>
      </c>
      <c r="N61" s="102">
        <v>42643</v>
      </c>
      <c r="O61" s="195" t="s">
        <v>331</v>
      </c>
      <c r="P61" s="48"/>
      <c r="Q61" s="143" t="s">
        <v>306</v>
      </c>
      <c r="R61" s="121"/>
      <c r="T61" s="37"/>
    </row>
    <row r="62" spans="1:20" ht="39.6" customHeight="1" x14ac:dyDescent="0.25">
      <c r="A62" s="127"/>
      <c r="B62" s="70" t="s">
        <v>116</v>
      </c>
      <c r="C62" s="55" t="s">
        <v>260</v>
      </c>
      <c r="D62" s="169" t="s">
        <v>117</v>
      </c>
      <c r="E62" s="41"/>
      <c r="F62" s="35" t="s">
        <v>69</v>
      </c>
      <c r="G62" s="35" t="s">
        <v>225</v>
      </c>
      <c r="H62" s="118">
        <v>153.76848178297001</v>
      </c>
      <c r="I62" s="52">
        <v>1</v>
      </c>
      <c r="J62" s="52">
        <v>0</v>
      </c>
      <c r="K62" s="57" t="s">
        <v>254</v>
      </c>
      <c r="L62" s="35" t="s">
        <v>29</v>
      </c>
      <c r="M62" s="38">
        <v>41760</v>
      </c>
      <c r="N62" s="178">
        <v>42565</v>
      </c>
      <c r="O62" s="48" t="s">
        <v>331</v>
      </c>
      <c r="P62" s="48" t="s">
        <v>333</v>
      </c>
      <c r="Q62" s="140" t="s">
        <v>297</v>
      </c>
      <c r="R62" s="121"/>
      <c r="T62" s="37"/>
    </row>
    <row r="63" spans="1:20" ht="31.15" customHeight="1" x14ac:dyDescent="0.25">
      <c r="A63" s="127"/>
      <c r="B63" s="70" t="s">
        <v>119</v>
      </c>
      <c r="C63" s="55" t="s">
        <v>260</v>
      </c>
      <c r="D63" s="169" t="s">
        <v>118</v>
      </c>
      <c r="E63" s="41" t="s">
        <v>276</v>
      </c>
      <c r="F63" s="35" t="s">
        <v>69</v>
      </c>
      <c r="G63" s="35" t="s">
        <v>226</v>
      </c>
      <c r="H63" s="136">
        <v>294.36881</v>
      </c>
      <c r="I63" s="52">
        <v>1</v>
      </c>
      <c r="J63" s="52">
        <v>0</v>
      </c>
      <c r="K63" s="57" t="s">
        <v>254</v>
      </c>
      <c r="L63" s="35" t="s">
        <v>29</v>
      </c>
      <c r="M63" s="38">
        <v>41426</v>
      </c>
      <c r="N63" s="102">
        <v>41771</v>
      </c>
      <c r="O63" s="48" t="s">
        <v>331</v>
      </c>
      <c r="P63" s="48" t="s">
        <v>194</v>
      </c>
      <c r="Q63" s="144" t="s">
        <v>304</v>
      </c>
      <c r="R63" s="121"/>
      <c r="T63" s="37"/>
    </row>
    <row r="64" spans="1:20" ht="45.6" customHeight="1" x14ac:dyDescent="0.25">
      <c r="A64" s="127"/>
      <c r="B64" s="70" t="s">
        <v>121</v>
      </c>
      <c r="C64" s="55" t="s">
        <v>260</v>
      </c>
      <c r="D64" s="169" t="s">
        <v>120</v>
      </c>
      <c r="E64" s="41"/>
      <c r="F64" s="35" t="s">
        <v>69</v>
      </c>
      <c r="G64" s="35" t="s">
        <v>227</v>
      </c>
      <c r="H64" s="143">
        <v>0</v>
      </c>
      <c r="I64" s="52">
        <v>1</v>
      </c>
      <c r="J64" s="52">
        <v>0</v>
      </c>
      <c r="K64" s="57" t="s">
        <v>254</v>
      </c>
      <c r="L64" s="35" t="s">
        <v>29</v>
      </c>
      <c r="M64" s="38"/>
      <c r="N64" s="102"/>
      <c r="O64" s="48" t="s">
        <v>331</v>
      </c>
      <c r="P64" s="48"/>
      <c r="Q64" s="143" t="s">
        <v>303</v>
      </c>
      <c r="R64" s="121"/>
      <c r="T64" s="37"/>
    </row>
    <row r="65" spans="1:21" ht="96.6" customHeight="1" x14ac:dyDescent="0.25">
      <c r="A65" s="127"/>
      <c r="B65" s="70" t="s">
        <v>124</v>
      </c>
      <c r="C65" s="55" t="s">
        <v>260</v>
      </c>
      <c r="D65" s="170" t="s">
        <v>125</v>
      </c>
      <c r="E65" s="41" t="s">
        <v>268</v>
      </c>
      <c r="F65" s="35" t="s">
        <v>70</v>
      </c>
      <c r="G65" s="35"/>
      <c r="H65" s="143">
        <v>0</v>
      </c>
      <c r="I65" s="52">
        <v>1</v>
      </c>
      <c r="J65" s="52">
        <v>0</v>
      </c>
      <c r="K65" s="57" t="s">
        <v>254</v>
      </c>
      <c r="L65" s="35" t="s">
        <v>28</v>
      </c>
      <c r="M65" s="38"/>
      <c r="N65" s="102"/>
      <c r="O65" s="48" t="s">
        <v>331</v>
      </c>
      <c r="P65" s="48"/>
      <c r="Q65" s="143" t="s">
        <v>303</v>
      </c>
      <c r="R65" s="121"/>
      <c r="T65" s="37"/>
    </row>
    <row r="66" spans="1:21" ht="58.9" customHeight="1" x14ac:dyDescent="0.25">
      <c r="A66" s="127"/>
      <c r="B66" s="70" t="s">
        <v>126</v>
      </c>
      <c r="C66" s="55" t="s">
        <v>260</v>
      </c>
      <c r="D66" s="170" t="s">
        <v>127</v>
      </c>
      <c r="E66" s="41"/>
      <c r="F66" s="35" t="s">
        <v>71</v>
      </c>
      <c r="G66" s="35"/>
      <c r="H66" s="143">
        <v>0</v>
      </c>
      <c r="I66" s="52">
        <v>1</v>
      </c>
      <c r="J66" s="52">
        <v>0</v>
      </c>
      <c r="K66" s="57" t="s">
        <v>254</v>
      </c>
      <c r="L66" s="35" t="s">
        <v>28</v>
      </c>
      <c r="M66" s="38"/>
      <c r="N66" s="102"/>
      <c r="O66" s="48" t="s">
        <v>334</v>
      </c>
      <c r="P66" s="48"/>
      <c r="Q66" s="143" t="s">
        <v>303</v>
      </c>
      <c r="R66" s="121"/>
      <c r="T66" s="37"/>
    </row>
    <row r="67" spans="1:21" ht="40.15" customHeight="1" x14ac:dyDescent="0.25">
      <c r="A67" s="127"/>
      <c r="B67" s="70" t="s">
        <v>128</v>
      </c>
      <c r="C67" s="55" t="s">
        <v>260</v>
      </c>
      <c r="D67" s="169" t="s">
        <v>129</v>
      </c>
      <c r="E67" s="41"/>
      <c r="F67" s="177" t="s">
        <v>71</v>
      </c>
      <c r="G67" s="35" t="s">
        <v>228</v>
      </c>
      <c r="H67" s="114">
        <v>40.519625004319202</v>
      </c>
      <c r="I67" s="52">
        <v>1</v>
      </c>
      <c r="J67" s="52">
        <v>0</v>
      </c>
      <c r="K67" s="57" t="s">
        <v>254</v>
      </c>
      <c r="L67" s="35" t="s">
        <v>28</v>
      </c>
      <c r="M67" s="38">
        <v>42522</v>
      </c>
      <c r="N67" s="102">
        <v>42663</v>
      </c>
      <c r="O67" s="48" t="s">
        <v>334</v>
      </c>
      <c r="P67" s="48"/>
      <c r="Q67" s="144" t="s">
        <v>304</v>
      </c>
      <c r="R67" s="121"/>
      <c r="T67" s="37"/>
    </row>
    <row r="68" spans="1:21" ht="31.15" customHeight="1" x14ac:dyDescent="0.25">
      <c r="A68" s="127"/>
      <c r="B68" s="70" t="s">
        <v>130</v>
      </c>
      <c r="C68" s="55" t="s">
        <v>260</v>
      </c>
      <c r="D68" s="169" t="s">
        <v>131</v>
      </c>
      <c r="E68" s="41" t="s">
        <v>272</v>
      </c>
      <c r="F68" s="177" t="s">
        <v>69</v>
      </c>
      <c r="G68" s="35" t="s">
        <v>229</v>
      </c>
      <c r="H68" s="115">
        <v>14491.677762642599</v>
      </c>
      <c r="I68" s="52">
        <v>1</v>
      </c>
      <c r="J68" s="52">
        <v>0</v>
      </c>
      <c r="K68" s="57" t="s">
        <v>252</v>
      </c>
      <c r="L68" s="35" t="s">
        <v>29</v>
      </c>
      <c r="M68" s="38">
        <v>40756</v>
      </c>
      <c r="N68" s="102">
        <v>41046</v>
      </c>
      <c r="O68" s="48" t="s">
        <v>331</v>
      </c>
      <c r="P68" s="48" t="s">
        <v>195</v>
      </c>
      <c r="Q68" s="143" t="s">
        <v>306</v>
      </c>
      <c r="R68" s="121"/>
      <c r="T68" s="37"/>
    </row>
    <row r="69" spans="1:21" ht="31.9" customHeight="1" x14ac:dyDescent="0.25">
      <c r="A69" s="127"/>
      <c r="B69" s="70" t="s">
        <v>133</v>
      </c>
      <c r="C69" s="55" t="s">
        <v>260</v>
      </c>
      <c r="D69" s="169" t="s">
        <v>132</v>
      </c>
      <c r="E69" s="41"/>
      <c r="F69" s="177" t="s">
        <v>69</v>
      </c>
      <c r="G69" s="35" t="s">
        <v>230</v>
      </c>
      <c r="H69" s="115">
        <v>219.0986</v>
      </c>
      <c r="I69" s="52">
        <v>1</v>
      </c>
      <c r="J69" s="52">
        <v>0</v>
      </c>
      <c r="K69" s="57" t="s">
        <v>257</v>
      </c>
      <c r="L69" s="35" t="s">
        <v>29</v>
      </c>
      <c r="M69" s="38">
        <v>41456</v>
      </c>
      <c r="N69" s="102">
        <v>41771</v>
      </c>
      <c r="O69" s="48" t="s">
        <v>331</v>
      </c>
      <c r="P69" s="48" t="s">
        <v>196</v>
      </c>
      <c r="Q69" s="144" t="s">
        <v>304</v>
      </c>
      <c r="R69" s="121"/>
      <c r="T69" s="37"/>
    </row>
    <row r="70" spans="1:21" ht="28.9" customHeight="1" x14ac:dyDescent="0.25">
      <c r="A70" s="127"/>
      <c r="B70" s="179" t="s">
        <v>135</v>
      </c>
      <c r="C70" s="180" t="s">
        <v>260</v>
      </c>
      <c r="D70" s="181" t="s">
        <v>134</v>
      </c>
      <c r="E70" s="182"/>
      <c r="F70" s="183" t="s">
        <v>69</v>
      </c>
      <c r="G70" s="65" t="s">
        <v>231</v>
      </c>
      <c r="H70" s="184">
        <v>1345.6</v>
      </c>
      <c r="I70" s="66">
        <v>1</v>
      </c>
      <c r="J70" s="66">
        <v>0</v>
      </c>
      <c r="K70" s="185" t="s">
        <v>258</v>
      </c>
      <c r="L70" s="65" t="s">
        <v>29</v>
      </c>
      <c r="M70" s="77">
        <v>41730</v>
      </c>
      <c r="N70" s="186">
        <v>42613</v>
      </c>
      <c r="O70" s="64" t="s">
        <v>331</v>
      </c>
      <c r="P70" s="64" t="s">
        <v>335</v>
      </c>
      <c r="Q70" s="151" t="s">
        <v>306</v>
      </c>
      <c r="R70" s="121"/>
      <c r="T70" s="37"/>
    </row>
    <row r="71" spans="1:21" ht="39.6" customHeight="1" x14ac:dyDescent="0.25">
      <c r="A71" s="127"/>
      <c r="B71" s="192" t="s">
        <v>269</v>
      </c>
      <c r="C71" s="193" t="s">
        <v>260</v>
      </c>
      <c r="D71" s="169" t="s">
        <v>270</v>
      </c>
      <c r="E71" s="35" t="s">
        <v>271</v>
      </c>
      <c r="F71" s="177" t="s">
        <v>71</v>
      </c>
      <c r="G71" s="35" t="s">
        <v>317</v>
      </c>
      <c r="H71" s="139">
        <v>100</v>
      </c>
      <c r="I71" s="52">
        <v>1</v>
      </c>
      <c r="J71" s="52">
        <v>0</v>
      </c>
      <c r="K71" s="48" t="s">
        <v>259</v>
      </c>
      <c r="L71" s="35" t="s">
        <v>28</v>
      </c>
      <c r="M71" s="38">
        <v>43891</v>
      </c>
      <c r="N71" s="102"/>
      <c r="O71" s="48" t="s">
        <v>334</v>
      </c>
      <c r="P71" s="48"/>
      <c r="Q71" s="153" t="s">
        <v>315</v>
      </c>
      <c r="R71" s="121"/>
      <c r="T71" s="37"/>
    </row>
    <row r="72" spans="1:21" ht="40.5" customHeight="1" thickBot="1" x14ac:dyDescent="0.3">
      <c r="A72" s="127"/>
      <c r="B72" s="187" t="s">
        <v>316</v>
      </c>
      <c r="C72" s="188" t="s">
        <v>260</v>
      </c>
      <c r="D72" s="189" t="s">
        <v>132</v>
      </c>
      <c r="E72" s="41" t="s">
        <v>321</v>
      </c>
      <c r="F72" s="176" t="s">
        <v>69</v>
      </c>
      <c r="G72" s="194" t="s">
        <v>323</v>
      </c>
      <c r="H72" s="190">
        <v>69</v>
      </c>
      <c r="I72" s="51">
        <v>1</v>
      </c>
      <c r="J72" s="51">
        <v>0</v>
      </c>
      <c r="K72" s="57" t="s">
        <v>257</v>
      </c>
      <c r="L72" s="41" t="s">
        <v>29</v>
      </c>
      <c r="M72" s="42">
        <v>43497</v>
      </c>
      <c r="N72" s="103"/>
      <c r="O72" s="57" t="s">
        <v>331</v>
      </c>
      <c r="P72" s="92"/>
      <c r="Q72" s="191" t="s">
        <v>315</v>
      </c>
      <c r="R72" s="121"/>
      <c r="T72" s="37"/>
    </row>
    <row r="73" spans="1:21" ht="20.25" customHeight="1" thickBot="1" x14ac:dyDescent="0.3">
      <c r="A73" s="127"/>
      <c r="B73" s="26"/>
      <c r="C73" s="26"/>
      <c r="D73" s="85"/>
      <c r="E73" s="26"/>
      <c r="F73" s="26"/>
      <c r="G73" s="67" t="s">
        <v>21</v>
      </c>
      <c r="H73" s="68">
        <f>SUM(H46:H72)</f>
        <v>21471.266750425835</v>
      </c>
      <c r="I73" s="27"/>
      <c r="J73" s="28"/>
      <c r="K73" s="93"/>
      <c r="L73" s="26"/>
      <c r="M73" s="26"/>
      <c r="N73" s="101"/>
      <c r="O73" s="90"/>
      <c r="P73" s="90"/>
      <c r="Q73" s="26"/>
      <c r="R73" s="127"/>
    </row>
    <row r="74" spans="1:21" ht="17.25" customHeight="1" thickBot="1" x14ac:dyDescent="0.3">
      <c r="A74" s="127"/>
      <c r="B74" s="127"/>
      <c r="C74" s="127"/>
      <c r="D74" s="128"/>
      <c r="E74" s="127"/>
      <c r="F74" s="127"/>
      <c r="G74" s="127"/>
      <c r="H74" s="129"/>
      <c r="I74" s="130"/>
      <c r="J74" s="130"/>
      <c r="K74" s="131"/>
      <c r="L74" s="127"/>
      <c r="M74" s="127"/>
      <c r="N74" s="132"/>
      <c r="O74" s="133"/>
      <c r="P74" s="133"/>
      <c r="Q74" s="127"/>
      <c r="R74" s="127"/>
    </row>
    <row r="75" spans="1:21" ht="30" customHeight="1" thickBot="1" x14ac:dyDescent="0.3">
      <c r="A75" s="127"/>
      <c r="B75" s="228" t="s">
        <v>60</v>
      </c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30"/>
    </row>
    <row r="76" spans="1:21" ht="48.6" customHeight="1" thickBot="1" x14ac:dyDescent="0.3">
      <c r="A76" s="127"/>
      <c r="B76" s="134" t="s">
        <v>102</v>
      </c>
      <c r="C76" s="71" t="s">
        <v>261</v>
      </c>
      <c r="D76" s="86" t="s">
        <v>103</v>
      </c>
      <c r="E76" s="72"/>
      <c r="F76" s="73" t="s">
        <v>249</v>
      </c>
      <c r="G76" s="78" t="s">
        <v>277</v>
      </c>
      <c r="H76" s="118">
        <f>4.29753+7.56638</f>
        <v>11.863910000000001</v>
      </c>
      <c r="I76" s="74">
        <v>1</v>
      </c>
      <c r="J76" s="74">
        <v>0</v>
      </c>
      <c r="K76" s="94"/>
      <c r="L76" s="73" t="s">
        <v>251</v>
      </c>
      <c r="M76" s="73" t="s">
        <v>28</v>
      </c>
      <c r="N76" s="107">
        <v>41520</v>
      </c>
      <c r="O76" s="109">
        <v>41656</v>
      </c>
      <c r="P76" s="111" t="s">
        <v>336</v>
      </c>
      <c r="Q76" s="75" t="s">
        <v>191</v>
      </c>
      <c r="R76" s="144" t="s">
        <v>304</v>
      </c>
      <c r="U76" s="37"/>
    </row>
    <row r="77" spans="1:21" ht="15.75" thickBot="1" x14ac:dyDescent="0.3">
      <c r="A77" s="127"/>
      <c r="B77" s="26"/>
      <c r="C77" s="26"/>
      <c r="D77" s="85"/>
      <c r="E77" s="26"/>
      <c r="F77" s="26"/>
      <c r="G77" s="67" t="s">
        <v>21</v>
      </c>
      <c r="H77" s="68">
        <f>SUM(H76:H76)</f>
        <v>11.863910000000001</v>
      </c>
      <c r="I77" s="129"/>
      <c r="J77" s="28"/>
      <c r="K77" s="93"/>
      <c r="L77" s="26"/>
      <c r="M77" s="26"/>
      <c r="N77" s="101"/>
      <c r="O77" s="90"/>
      <c r="P77" s="90"/>
      <c r="Q77" s="26"/>
      <c r="R77" s="26"/>
    </row>
    <row r="78" spans="1:21" ht="15.75" thickBot="1" x14ac:dyDescent="0.3">
      <c r="A78" s="127"/>
      <c r="B78" s="127"/>
      <c r="C78" s="127"/>
      <c r="D78" s="128"/>
      <c r="E78" s="127"/>
      <c r="F78" s="127"/>
      <c r="G78" s="127"/>
      <c r="H78" s="129"/>
      <c r="I78" s="130"/>
      <c r="J78" s="130"/>
      <c r="K78" s="131"/>
      <c r="L78" s="127"/>
      <c r="M78" s="127"/>
      <c r="N78" s="132"/>
      <c r="O78" s="133"/>
      <c r="P78" s="133"/>
      <c r="Q78" s="127"/>
      <c r="R78" s="127"/>
    </row>
    <row r="79" spans="1:21" ht="26.25" customHeight="1" x14ac:dyDescent="0.25">
      <c r="A79" s="127"/>
      <c r="B79" s="228" t="s">
        <v>61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30"/>
      <c r="R79" s="127"/>
    </row>
    <row r="80" spans="1:21" ht="30" customHeight="1" x14ac:dyDescent="0.25">
      <c r="A80" s="127"/>
      <c r="B80" s="217" t="s">
        <v>84</v>
      </c>
      <c r="C80" s="209" t="s">
        <v>57</v>
      </c>
      <c r="D80" s="211" t="s">
        <v>32</v>
      </c>
      <c r="E80" s="219" t="s">
        <v>33</v>
      </c>
      <c r="F80" s="219" t="s">
        <v>45</v>
      </c>
      <c r="G80" s="219" t="s">
        <v>46</v>
      </c>
      <c r="H80" s="214" t="s">
        <v>47</v>
      </c>
      <c r="I80" s="215"/>
      <c r="J80" s="216"/>
      <c r="K80" s="219" t="s">
        <v>51</v>
      </c>
      <c r="L80" s="219" t="s">
        <v>52</v>
      </c>
      <c r="M80" s="231" t="s">
        <v>53</v>
      </c>
      <c r="N80" s="232"/>
      <c r="O80" s="219" t="s">
        <v>81</v>
      </c>
      <c r="P80" s="219" t="s">
        <v>74</v>
      </c>
      <c r="Q80" s="219" t="s">
        <v>75</v>
      </c>
      <c r="R80" s="127"/>
    </row>
    <row r="81" spans="1:18" ht="64.5" thickBot="1" x14ac:dyDescent="0.3">
      <c r="A81" s="127"/>
      <c r="B81" s="218"/>
      <c r="C81" s="210"/>
      <c r="D81" s="212"/>
      <c r="E81" s="220"/>
      <c r="F81" s="220"/>
      <c r="G81" s="220"/>
      <c r="H81" s="166" t="s">
        <v>49</v>
      </c>
      <c r="I81" s="165" t="s">
        <v>48</v>
      </c>
      <c r="J81" s="167" t="s">
        <v>50</v>
      </c>
      <c r="K81" s="220"/>
      <c r="L81" s="220"/>
      <c r="M81" s="166" t="s">
        <v>83</v>
      </c>
      <c r="N81" s="168" t="s">
        <v>55</v>
      </c>
      <c r="O81" s="220"/>
      <c r="P81" s="220"/>
      <c r="Q81" s="220"/>
      <c r="R81" s="127"/>
    </row>
    <row r="82" spans="1:18" ht="15.75" customHeight="1" thickBot="1" x14ac:dyDescent="0.3">
      <c r="A82" s="127"/>
      <c r="B82" s="2"/>
      <c r="C82" s="2"/>
      <c r="D82" s="87"/>
      <c r="E82" s="3"/>
      <c r="F82" s="3"/>
      <c r="G82" s="63"/>
      <c r="H82" s="3"/>
      <c r="I82" s="24"/>
      <c r="J82" s="25"/>
      <c r="K82" s="95"/>
      <c r="L82" s="3"/>
      <c r="M82" s="3"/>
      <c r="N82" s="108"/>
      <c r="O82" s="110"/>
      <c r="P82" s="137"/>
      <c r="Q82" s="4"/>
      <c r="R82" s="127"/>
    </row>
    <row r="83" spans="1:18" ht="15" customHeight="1" thickBot="1" x14ac:dyDescent="0.3">
      <c r="A83" s="127"/>
      <c r="B83" s="26"/>
      <c r="C83" s="26"/>
      <c r="D83" s="85"/>
      <c r="E83" s="26"/>
      <c r="F83" s="26"/>
      <c r="G83" s="61" t="s">
        <v>21</v>
      </c>
      <c r="H83" s="62">
        <f>SUM(H82:H82)</f>
        <v>0</v>
      </c>
      <c r="I83" s="27"/>
      <c r="J83" s="28"/>
      <c r="K83" s="93"/>
      <c r="L83" s="26"/>
      <c r="M83" s="26"/>
      <c r="N83" s="101"/>
      <c r="O83" s="90"/>
      <c r="P83" s="90"/>
      <c r="Q83" s="26"/>
      <c r="R83" s="127"/>
    </row>
    <row r="84" spans="1:18" ht="14.45" customHeight="1" thickBot="1" x14ac:dyDescent="0.3">
      <c r="A84" s="127"/>
      <c r="B84" s="127"/>
      <c r="C84" s="127"/>
      <c r="D84" s="128"/>
      <c r="E84" s="127"/>
      <c r="F84" s="127"/>
      <c r="G84" s="26"/>
      <c r="H84" s="26"/>
      <c r="I84" s="27"/>
      <c r="J84" s="28"/>
      <c r="K84" s="93"/>
      <c r="L84" s="26"/>
      <c r="M84" s="26"/>
      <c r="N84" s="101"/>
      <c r="O84" s="90"/>
      <c r="P84" s="90"/>
      <c r="Q84" s="26"/>
      <c r="R84" s="127"/>
    </row>
    <row r="85" spans="1:18" ht="27" customHeight="1" x14ac:dyDescent="0.25">
      <c r="A85" s="127"/>
      <c r="B85" s="228" t="s">
        <v>62</v>
      </c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30"/>
      <c r="R85" s="127"/>
    </row>
    <row r="86" spans="1:18" ht="27" customHeight="1" x14ac:dyDescent="0.25">
      <c r="A86" s="127"/>
      <c r="B86" s="217" t="s">
        <v>84</v>
      </c>
      <c r="C86" s="209" t="s">
        <v>57</v>
      </c>
      <c r="D86" s="211" t="s">
        <v>217</v>
      </c>
      <c r="E86" s="233" t="s">
        <v>33</v>
      </c>
      <c r="F86" s="234"/>
      <c r="G86" s="219" t="s">
        <v>46</v>
      </c>
      <c r="H86" s="214" t="s">
        <v>47</v>
      </c>
      <c r="I86" s="215"/>
      <c r="J86" s="216"/>
      <c r="K86" s="219" t="s">
        <v>51</v>
      </c>
      <c r="L86" s="237" t="s">
        <v>63</v>
      </c>
      <c r="M86" s="231" t="s">
        <v>53</v>
      </c>
      <c r="N86" s="232"/>
      <c r="O86" s="219" t="s">
        <v>66</v>
      </c>
      <c r="P86" s="219" t="s">
        <v>74</v>
      </c>
      <c r="Q86" s="219" t="s">
        <v>75</v>
      </c>
      <c r="R86" s="127"/>
    </row>
    <row r="87" spans="1:18" ht="128.44999999999999" customHeight="1" thickBot="1" x14ac:dyDescent="0.3">
      <c r="A87" s="127"/>
      <c r="B87" s="218"/>
      <c r="C87" s="210"/>
      <c r="D87" s="212"/>
      <c r="E87" s="235"/>
      <c r="F87" s="236"/>
      <c r="G87" s="220"/>
      <c r="H87" s="172" t="s">
        <v>49</v>
      </c>
      <c r="I87" s="172" t="s">
        <v>48</v>
      </c>
      <c r="J87" s="171" t="s">
        <v>50</v>
      </c>
      <c r="K87" s="220"/>
      <c r="L87" s="238"/>
      <c r="M87" s="172" t="s">
        <v>64</v>
      </c>
      <c r="N87" s="173" t="s">
        <v>65</v>
      </c>
      <c r="O87" s="220"/>
      <c r="P87" s="220"/>
      <c r="Q87" s="220"/>
      <c r="R87" s="127"/>
    </row>
    <row r="88" spans="1:18" ht="15" customHeight="1" thickBot="1" x14ac:dyDescent="0.3">
      <c r="A88" s="127"/>
      <c r="B88" s="2"/>
      <c r="C88" s="2"/>
      <c r="D88" s="87"/>
      <c r="E88" s="213"/>
      <c r="F88" s="213"/>
      <c r="G88" s="63"/>
      <c r="H88" s="3"/>
      <c r="I88" s="3"/>
      <c r="J88" s="24"/>
      <c r="K88" s="95"/>
      <c r="L88" s="25"/>
      <c r="M88" s="3"/>
      <c r="N88" s="108"/>
      <c r="O88" s="110"/>
      <c r="P88" s="137"/>
      <c r="Q88" s="4"/>
      <c r="R88" s="127"/>
    </row>
    <row r="89" spans="1:18" ht="15.75" thickBot="1" x14ac:dyDescent="0.3">
      <c r="A89" s="127"/>
      <c r="B89" s="127"/>
      <c r="C89" s="127"/>
      <c r="D89" s="128"/>
      <c r="E89" s="127"/>
      <c r="F89" s="127"/>
      <c r="G89" s="61" t="s">
        <v>21</v>
      </c>
      <c r="H89" s="62">
        <f>SUM(H88:H88)</f>
        <v>0</v>
      </c>
      <c r="I89" s="130"/>
      <c r="J89" s="130"/>
      <c r="K89" s="131"/>
      <c r="L89" s="127"/>
      <c r="M89" s="127"/>
      <c r="N89" s="132"/>
      <c r="O89" s="133"/>
      <c r="P89" s="133"/>
      <c r="Q89" s="127"/>
      <c r="R89" s="127"/>
    </row>
    <row r="90" spans="1:18" ht="15.75" thickBot="1" x14ac:dyDescent="0.3">
      <c r="A90" s="127"/>
      <c r="B90" s="127"/>
      <c r="C90" s="127"/>
      <c r="D90" s="128"/>
      <c r="E90" s="127"/>
      <c r="F90" s="127"/>
      <c r="G90" s="127"/>
      <c r="H90" s="127"/>
      <c r="I90" s="129"/>
      <c r="J90" s="130"/>
      <c r="K90" s="135"/>
      <c r="L90" s="127"/>
      <c r="M90" s="127"/>
      <c r="N90" s="132"/>
      <c r="O90" s="133"/>
      <c r="P90" s="133"/>
      <c r="Q90" s="127"/>
      <c r="R90" s="127"/>
    </row>
    <row r="91" spans="1:18" ht="15.75" thickBot="1" x14ac:dyDescent="0.3">
      <c r="A91" s="127"/>
      <c r="B91" s="127"/>
      <c r="C91" s="127"/>
      <c r="D91" s="128"/>
      <c r="E91" s="127"/>
      <c r="F91" s="127"/>
      <c r="G91" s="61" t="s">
        <v>275</v>
      </c>
      <c r="H91" s="62">
        <f>H31+H34+H43+H73+H77+H83+H89</f>
        <v>101046.71595343213</v>
      </c>
      <c r="I91" s="129"/>
      <c r="J91" s="130"/>
      <c r="K91" s="135"/>
      <c r="L91" s="127"/>
      <c r="M91" s="127"/>
      <c r="N91" s="132"/>
      <c r="O91" s="133"/>
      <c r="P91" s="133"/>
      <c r="Q91" s="127"/>
      <c r="R91" s="127"/>
    </row>
    <row r="92" spans="1:18" ht="26.25" thickBot="1" x14ac:dyDescent="0.3">
      <c r="A92" s="127"/>
      <c r="B92" s="127"/>
      <c r="C92" s="127"/>
      <c r="D92" s="128"/>
      <c r="E92" s="127"/>
      <c r="F92" s="127"/>
      <c r="G92" s="61" t="s">
        <v>274</v>
      </c>
      <c r="H92" s="62">
        <f>105199-H91</f>
        <v>4152.2840465678746</v>
      </c>
      <c r="I92" s="129"/>
      <c r="J92" s="130"/>
      <c r="K92" s="135"/>
      <c r="L92" s="127"/>
      <c r="M92" s="127"/>
      <c r="N92" s="132"/>
      <c r="O92" s="133"/>
      <c r="P92" s="133"/>
      <c r="Q92" s="127"/>
      <c r="R92" s="127"/>
    </row>
    <row r="93" spans="1:18" ht="15.75" thickBot="1" x14ac:dyDescent="0.3">
      <c r="A93" s="127"/>
      <c r="B93" s="127"/>
      <c r="C93" s="127"/>
      <c r="D93" s="128"/>
      <c r="E93" s="127"/>
      <c r="F93" s="127"/>
      <c r="G93" s="61" t="s">
        <v>273</v>
      </c>
      <c r="H93" s="62">
        <f>H91+H92</f>
        <v>105199</v>
      </c>
      <c r="I93" s="129"/>
      <c r="J93" s="130"/>
      <c r="K93" s="135"/>
      <c r="L93" s="127"/>
      <c r="M93" s="127"/>
      <c r="N93" s="132"/>
      <c r="O93" s="133"/>
      <c r="P93" s="133"/>
      <c r="Q93" s="127"/>
      <c r="R93" s="127"/>
    </row>
    <row r="94" spans="1:18" ht="27.6" customHeight="1" x14ac:dyDescent="0.25">
      <c r="A94" s="127"/>
      <c r="B94" s="246" t="s">
        <v>76</v>
      </c>
      <c r="C94" s="239" t="s">
        <v>30</v>
      </c>
      <c r="D94" s="239"/>
      <c r="E94" s="127"/>
      <c r="F94" s="127"/>
      <c r="G94" s="127"/>
      <c r="H94" s="129"/>
      <c r="I94" s="130"/>
      <c r="J94" s="130"/>
      <c r="K94" s="131"/>
      <c r="L94" s="127"/>
      <c r="M94" s="127"/>
      <c r="N94" s="132"/>
      <c r="O94" s="133"/>
      <c r="P94" s="133"/>
      <c r="Q94" s="127"/>
      <c r="R94" s="127"/>
    </row>
    <row r="95" spans="1:18" x14ac:dyDescent="0.25">
      <c r="A95" s="127"/>
      <c r="B95" s="247"/>
      <c r="C95" s="239" t="s">
        <v>28</v>
      </c>
      <c r="D95" s="239"/>
      <c r="E95" s="127"/>
      <c r="F95" s="127"/>
      <c r="G95" s="127"/>
      <c r="H95" s="129"/>
      <c r="I95" s="130"/>
      <c r="J95" s="130"/>
      <c r="K95" s="131"/>
      <c r="L95" s="127"/>
      <c r="M95" s="127"/>
      <c r="N95" s="132"/>
      <c r="O95" s="133"/>
      <c r="P95" s="133"/>
      <c r="Q95" s="127"/>
      <c r="R95" s="127"/>
    </row>
    <row r="96" spans="1:18" ht="15.75" customHeight="1" x14ac:dyDescent="0.25">
      <c r="A96" s="127"/>
      <c r="B96" s="248"/>
      <c r="C96" s="245" t="s">
        <v>29</v>
      </c>
      <c r="D96" s="245"/>
      <c r="E96" s="127"/>
      <c r="F96" s="127"/>
      <c r="G96" s="127"/>
      <c r="H96" s="129"/>
      <c r="I96" s="130"/>
      <c r="J96" s="130"/>
      <c r="K96" s="131"/>
      <c r="L96" s="127"/>
      <c r="M96" s="127"/>
      <c r="N96" s="132"/>
      <c r="O96" s="133"/>
      <c r="P96" s="133"/>
      <c r="Q96" s="127"/>
      <c r="R96" s="127"/>
    </row>
    <row r="97" spans="1:18" x14ac:dyDescent="0.25">
      <c r="A97" s="127"/>
      <c r="B97" s="174"/>
      <c r="C97" s="174"/>
      <c r="D97" s="174"/>
      <c r="E97" s="127"/>
      <c r="F97" s="127"/>
      <c r="G97" s="127"/>
      <c r="H97" s="129"/>
      <c r="I97" s="130"/>
      <c r="J97" s="130"/>
      <c r="K97" s="131"/>
      <c r="L97" s="127"/>
      <c r="M97" s="127"/>
      <c r="N97" s="132"/>
      <c r="O97" s="133"/>
      <c r="P97" s="133"/>
      <c r="Q97" s="127"/>
      <c r="R97" s="127"/>
    </row>
    <row r="98" spans="1:18" x14ac:dyDescent="0.25">
      <c r="A98" s="127"/>
      <c r="B98" s="198" t="s">
        <v>75</v>
      </c>
      <c r="C98" s="239" t="s">
        <v>1</v>
      </c>
      <c r="D98" s="239"/>
      <c r="E98" s="127"/>
      <c r="F98" s="127"/>
      <c r="G98" s="127"/>
      <c r="H98" s="129"/>
      <c r="I98" s="130"/>
      <c r="J98" s="130"/>
      <c r="K98" s="131"/>
      <c r="L98" s="127"/>
      <c r="M98" s="127"/>
      <c r="N98" s="132"/>
      <c r="O98" s="133"/>
      <c r="P98" s="133"/>
      <c r="Q98" s="127"/>
      <c r="R98" s="127"/>
    </row>
    <row r="99" spans="1:18" ht="27.6" customHeight="1" x14ac:dyDescent="0.25">
      <c r="A99" s="127"/>
      <c r="B99" s="199"/>
      <c r="C99" s="239" t="s">
        <v>42</v>
      </c>
      <c r="D99" s="239"/>
      <c r="E99" s="127"/>
      <c r="F99" s="127"/>
      <c r="G99" s="127"/>
      <c r="H99" s="129"/>
      <c r="I99" s="130"/>
      <c r="J99" s="130"/>
      <c r="K99" s="131"/>
      <c r="L99" s="127"/>
      <c r="M99" s="127"/>
      <c r="N99" s="132"/>
      <c r="O99" s="133"/>
      <c r="P99" s="133"/>
      <c r="Q99" s="127"/>
      <c r="R99" s="127"/>
    </row>
    <row r="100" spans="1:18" ht="23.25" customHeight="1" x14ac:dyDescent="0.25">
      <c r="A100" s="127"/>
      <c r="B100" s="199"/>
      <c r="C100" s="239" t="s">
        <v>38</v>
      </c>
      <c r="D100" s="239"/>
      <c r="E100" s="127"/>
      <c r="F100" s="127"/>
      <c r="G100" s="127"/>
      <c r="H100" s="129"/>
      <c r="I100" s="130"/>
      <c r="J100" s="130"/>
      <c r="K100" s="131"/>
      <c r="L100" s="127"/>
      <c r="M100" s="127"/>
      <c r="N100" s="132"/>
      <c r="O100" s="133"/>
      <c r="P100" s="133"/>
      <c r="Q100" s="127"/>
      <c r="R100" s="127"/>
    </row>
    <row r="101" spans="1:18" ht="25.9" customHeight="1" x14ac:dyDescent="0.25">
      <c r="A101" s="127"/>
      <c r="B101" s="199"/>
      <c r="C101" s="239" t="s">
        <v>37</v>
      </c>
      <c r="D101" s="239"/>
      <c r="E101" s="127"/>
      <c r="F101" s="127"/>
      <c r="G101" s="127"/>
      <c r="H101" s="129"/>
      <c r="I101" s="130"/>
      <c r="J101" s="130"/>
      <c r="K101" s="131"/>
      <c r="L101" s="127"/>
      <c r="M101" s="127"/>
      <c r="N101" s="132"/>
      <c r="O101" s="133"/>
      <c r="P101" s="133"/>
      <c r="Q101" s="127"/>
      <c r="R101" s="127"/>
    </row>
    <row r="102" spans="1:18" ht="28.15" customHeight="1" x14ac:dyDescent="0.25">
      <c r="A102" s="127"/>
      <c r="B102" s="199"/>
      <c r="C102" s="239" t="s">
        <v>40</v>
      </c>
      <c r="D102" s="239"/>
      <c r="E102" s="127"/>
      <c r="F102" s="127"/>
      <c r="G102" s="127"/>
      <c r="H102" s="129"/>
      <c r="I102" s="130"/>
      <c r="J102" s="130"/>
      <c r="K102" s="131"/>
      <c r="L102" s="127"/>
      <c r="M102" s="127"/>
      <c r="N102" s="132"/>
      <c r="O102" s="133"/>
      <c r="P102" s="133"/>
      <c r="Q102" s="127"/>
      <c r="R102" s="127"/>
    </row>
    <row r="103" spans="1:18" ht="19.149999999999999" customHeight="1" x14ac:dyDescent="0.25">
      <c r="A103" s="127"/>
      <c r="B103" s="199"/>
      <c r="C103" s="239" t="s">
        <v>2</v>
      </c>
      <c r="D103" s="239"/>
      <c r="E103" s="127"/>
      <c r="F103" s="127"/>
      <c r="G103" s="127"/>
      <c r="H103" s="129"/>
      <c r="I103" s="130"/>
      <c r="J103" s="130"/>
      <c r="K103" s="131"/>
      <c r="L103" s="127"/>
      <c r="M103" s="127"/>
      <c r="N103" s="132"/>
      <c r="O103" s="133"/>
      <c r="P103" s="133"/>
      <c r="Q103" s="127"/>
      <c r="R103" s="127"/>
    </row>
    <row r="104" spans="1:18" ht="23.45" customHeight="1" x14ac:dyDescent="0.25">
      <c r="A104" s="127"/>
      <c r="B104" s="199"/>
      <c r="C104" s="239" t="s">
        <v>80</v>
      </c>
      <c r="D104" s="239"/>
      <c r="E104" s="127"/>
      <c r="F104" s="127"/>
      <c r="G104" s="127"/>
      <c r="H104" s="129"/>
      <c r="I104" s="130"/>
      <c r="J104" s="130"/>
      <c r="K104" s="131"/>
      <c r="L104" s="127"/>
      <c r="M104" s="127"/>
      <c r="N104" s="132"/>
      <c r="O104" s="133"/>
      <c r="P104" s="133"/>
      <c r="Q104" s="127"/>
      <c r="R104" s="127"/>
    </row>
    <row r="105" spans="1:18" ht="26.45" customHeight="1" x14ac:dyDescent="0.25">
      <c r="A105" s="127"/>
      <c r="B105" s="200"/>
      <c r="C105" s="239" t="s">
        <v>3</v>
      </c>
      <c r="D105" s="239"/>
      <c r="E105" s="127"/>
      <c r="F105" s="127"/>
      <c r="G105" s="127"/>
      <c r="H105" s="129"/>
      <c r="I105" s="130"/>
      <c r="J105" s="130"/>
      <c r="K105" s="131"/>
      <c r="L105" s="127"/>
      <c r="M105" s="127"/>
      <c r="N105" s="132"/>
      <c r="O105" s="133"/>
      <c r="P105" s="133"/>
      <c r="Q105" s="127"/>
      <c r="R105" s="127"/>
    </row>
    <row r="106" spans="1:18" x14ac:dyDescent="0.25">
      <c r="A106" s="127"/>
      <c r="B106" s="174"/>
      <c r="C106" s="174"/>
      <c r="D106" s="174"/>
      <c r="E106" s="127"/>
      <c r="F106" s="127"/>
      <c r="G106" s="127"/>
      <c r="H106" s="129"/>
      <c r="I106" s="130"/>
      <c r="J106" s="130"/>
      <c r="K106" s="131"/>
      <c r="L106" s="127"/>
      <c r="M106" s="127"/>
      <c r="N106" s="132"/>
      <c r="O106" s="133"/>
      <c r="P106" s="133"/>
      <c r="Q106" s="127"/>
      <c r="R106" s="127"/>
    </row>
    <row r="107" spans="1:18" ht="25.5" x14ac:dyDescent="0.25">
      <c r="A107" s="127"/>
      <c r="B107" s="244" t="s">
        <v>77</v>
      </c>
      <c r="C107" s="239" t="s">
        <v>82</v>
      </c>
      <c r="D107" s="175" t="s">
        <v>69</v>
      </c>
      <c r="E107" s="127"/>
      <c r="F107" s="127"/>
      <c r="G107" s="127"/>
      <c r="H107" s="129"/>
      <c r="I107" s="130"/>
      <c r="J107" s="130"/>
      <c r="K107" s="131"/>
      <c r="L107" s="127"/>
      <c r="M107" s="127"/>
      <c r="N107" s="132"/>
      <c r="O107" s="133"/>
      <c r="P107" s="133"/>
      <c r="Q107" s="127"/>
      <c r="R107" s="127"/>
    </row>
    <row r="108" spans="1:18" x14ac:dyDescent="0.25">
      <c r="A108" s="127"/>
      <c r="B108" s="244"/>
      <c r="C108" s="239"/>
      <c r="D108" s="175" t="s">
        <v>70</v>
      </c>
      <c r="E108" s="127"/>
      <c r="F108" s="127"/>
      <c r="G108" s="127"/>
      <c r="H108" s="129"/>
      <c r="I108" s="130"/>
      <c r="J108" s="130"/>
      <c r="K108" s="131"/>
      <c r="L108" s="127"/>
      <c r="M108" s="127"/>
      <c r="N108" s="132"/>
      <c r="O108" s="133"/>
      <c r="P108" s="133"/>
      <c r="Q108" s="127"/>
      <c r="R108" s="127"/>
    </row>
    <row r="109" spans="1:18" ht="25.5" x14ac:dyDescent="0.25">
      <c r="A109" s="127"/>
      <c r="B109" s="244"/>
      <c r="C109" s="239"/>
      <c r="D109" s="175" t="s">
        <v>71</v>
      </c>
      <c r="E109" s="127"/>
      <c r="F109" s="127"/>
      <c r="G109" s="127"/>
      <c r="H109" s="129"/>
      <c r="I109" s="130"/>
      <c r="J109" s="130"/>
      <c r="K109" s="131"/>
      <c r="L109" s="127"/>
      <c r="M109" s="127"/>
      <c r="N109" s="132"/>
      <c r="O109" s="133"/>
      <c r="P109" s="133"/>
      <c r="Q109" s="127"/>
      <c r="R109" s="127"/>
    </row>
    <row r="110" spans="1:18" x14ac:dyDescent="0.25">
      <c r="A110" s="127"/>
      <c r="B110" s="244"/>
      <c r="C110" s="239"/>
      <c r="D110" s="175" t="s">
        <v>39</v>
      </c>
      <c r="E110" s="127"/>
      <c r="F110" s="127"/>
      <c r="G110" s="127"/>
      <c r="H110" s="129"/>
      <c r="I110" s="130"/>
      <c r="J110" s="130"/>
      <c r="K110" s="131"/>
      <c r="L110" s="127"/>
      <c r="M110" s="127"/>
      <c r="N110" s="132"/>
      <c r="O110" s="133"/>
      <c r="P110" s="133"/>
      <c r="Q110" s="127"/>
      <c r="R110" s="127"/>
    </row>
    <row r="111" spans="1:18" x14ac:dyDescent="0.25">
      <c r="A111" s="127"/>
      <c r="B111" s="244"/>
      <c r="C111" s="239"/>
      <c r="D111" s="175" t="s">
        <v>30</v>
      </c>
      <c r="E111" s="127"/>
      <c r="F111" s="127"/>
      <c r="G111" s="127"/>
      <c r="H111" s="129"/>
      <c r="I111" s="130"/>
      <c r="J111" s="130"/>
      <c r="K111" s="131"/>
      <c r="L111" s="127"/>
      <c r="M111" s="127"/>
      <c r="N111" s="132"/>
      <c r="O111" s="133"/>
      <c r="P111" s="133"/>
      <c r="Q111" s="127"/>
      <c r="R111" s="127"/>
    </row>
    <row r="112" spans="1:18" x14ac:dyDescent="0.25">
      <c r="A112" s="127"/>
      <c r="B112" s="244"/>
      <c r="C112" s="239"/>
      <c r="D112" s="175" t="s">
        <v>73</v>
      </c>
      <c r="E112" s="127"/>
      <c r="F112" s="127"/>
      <c r="G112" s="127"/>
      <c r="H112" s="129"/>
      <c r="I112" s="130"/>
      <c r="J112" s="130"/>
      <c r="K112" s="131"/>
      <c r="L112" s="127"/>
      <c r="M112" s="127"/>
      <c r="N112" s="132"/>
      <c r="O112" s="133"/>
      <c r="P112" s="133"/>
      <c r="Q112" s="127"/>
      <c r="R112" s="127"/>
    </row>
    <row r="113" spans="1:18" ht="25.5" x14ac:dyDescent="0.25">
      <c r="A113" s="127"/>
      <c r="B113" s="244"/>
      <c r="C113" s="239"/>
      <c r="D113" s="175" t="s">
        <v>72</v>
      </c>
      <c r="E113" s="127"/>
      <c r="F113" s="127"/>
      <c r="G113" s="127"/>
      <c r="H113" s="129"/>
      <c r="I113" s="130"/>
      <c r="J113" s="130"/>
      <c r="K113" s="131"/>
      <c r="L113" s="127"/>
      <c r="M113" s="127"/>
      <c r="N113" s="132"/>
      <c r="O113" s="133"/>
      <c r="P113" s="133"/>
      <c r="Q113" s="127"/>
      <c r="R113" s="127"/>
    </row>
    <row r="114" spans="1:18" ht="14.45" customHeight="1" x14ac:dyDescent="0.25">
      <c r="A114" s="127"/>
      <c r="B114" s="244"/>
      <c r="C114" s="240" t="s">
        <v>78</v>
      </c>
      <c r="D114" s="175" t="s">
        <v>67</v>
      </c>
      <c r="E114" s="127"/>
      <c r="F114" s="127"/>
      <c r="G114" s="127"/>
      <c r="H114" s="129"/>
      <c r="I114" s="130"/>
      <c r="J114" s="130"/>
      <c r="K114" s="131"/>
      <c r="L114" s="127"/>
      <c r="M114" s="127"/>
      <c r="N114" s="132"/>
      <c r="O114" s="133"/>
      <c r="P114" s="133"/>
      <c r="Q114" s="127"/>
      <c r="R114" s="127"/>
    </row>
    <row r="115" spans="1:18" x14ac:dyDescent="0.25">
      <c r="A115" s="127"/>
      <c r="B115" s="244"/>
      <c r="C115" s="240"/>
      <c r="D115" s="175" t="s">
        <v>34</v>
      </c>
      <c r="E115" s="127"/>
      <c r="F115" s="127"/>
      <c r="G115" s="127"/>
      <c r="H115" s="129"/>
      <c r="I115" s="130"/>
      <c r="J115" s="130"/>
      <c r="K115" s="131"/>
      <c r="L115" s="127"/>
      <c r="M115" s="127"/>
      <c r="N115" s="132"/>
      <c r="O115" s="133"/>
      <c r="P115" s="133"/>
      <c r="Q115" s="127"/>
      <c r="R115" s="127"/>
    </row>
    <row r="116" spans="1:18" x14ac:dyDescent="0.25">
      <c r="A116" s="127"/>
      <c r="B116" s="244"/>
      <c r="C116" s="240"/>
      <c r="D116" s="175" t="s">
        <v>41</v>
      </c>
      <c r="E116" s="127"/>
      <c r="F116" s="127"/>
      <c r="G116" s="127"/>
      <c r="H116" s="129"/>
      <c r="I116" s="130"/>
      <c r="J116" s="130"/>
      <c r="K116" s="131"/>
      <c r="L116" s="127"/>
      <c r="M116" s="127"/>
      <c r="N116" s="132"/>
      <c r="O116" s="133"/>
      <c r="P116" s="133"/>
      <c r="Q116" s="127"/>
      <c r="R116" s="127"/>
    </row>
    <row r="117" spans="1:18" x14ac:dyDescent="0.25">
      <c r="A117" s="127"/>
      <c r="B117" s="244"/>
      <c r="C117" s="240"/>
      <c r="D117" s="175" t="s">
        <v>39</v>
      </c>
      <c r="E117" s="127"/>
      <c r="F117" s="127"/>
      <c r="G117" s="127"/>
      <c r="H117" s="129"/>
      <c r="I117" s="130"/>
      <c r="J117" s="130"/>
      <c r="K117" s="131"/>
      <c r="L117" s="127"/>
      <c r="M117" s="127"/>
      <c r="N117" s="132"/>
      <c r="O117" s="133"/>
      <c r="P117" s="133"/>
      <c r="Q117" s="127"/>
      <c r="R117" s="127"/>
    </row>
    <row r="118" spans="1:18" x14ac:dyDescent="0.25">
      <c r="A118" s="127"/>
      <c r="B118" s="244"/>
      <c r="C118" s="240"/>
      <c r="D118" s="175" t="s">
        <v>30</v>
      </c>
      <c r="E118" s="127"/>
      <c r="F118" s="127"/>
      <c r="G118" s="127"/>
      <c r="H118" s="129"/>
      <c r="I118" s="130"/>
      <c r="J118" s="130"/>
      <c r="K118" s="131"/>
      <c r="L118" s="127"/>
      <c r="M118" s="127"/>
      <c r="N118" s="132"/>
      <c r="O118" s="133"/>
      <c r="P118" s="133"/>
      <c r="Q118" s="127"/>
      <c r="R118" s="127"/>
    </row>
    <row r="119" spans="1:18" x14ac:dyDescent="0.25">
      <c r="A119" s="127"/>
      <c r="B119" s="244"/>
      <c r="C119" s="240"/>
      <c r="D119" s="175" t="s">
        <v>35</v>
      </c>
      <c r="E119" s="127"/>
      <c r="F119" s="127"/>
      <c r="G119" s="127"/>
      <c r="H119" s="129"/>
      <c r="I119" s="130"/>
      <c r="J119" s="130"/>
      <c r="K119" s="131"/>
      <c r="L119" s="127"/>
      <c r="M119" s="127"/>
      <c r="N119" s="132"/>
      <c r="O119" s="133"/>
      <c r="P119" s="133"/>
      <c r="Q119" s="127"/>
      <c r="R119" s="127"/>
    </row>
    <row r="120" spans="1:18" ht="25.5" x14ac:dyDescent="0.25">
      <c r="A120" s="127"/>
      <c r="B120" s="244"/>
      <c r="C120" s="240"/>
      <c r="D120" s="175" t="s">
        <v>44</v>
      </c>
      <c r="E120" s="127"/>
      <c r="F120" s="127"/>
      <c r="G120" s="127"/>
      <c r="H120" s="129"/>
      <c r="I120" s="130"/>
      <c r="J120" s="130"/>
      <c r="K120" s="131"/>
      <c r="L120" s="127"/>
      <c r="M120" s="127"/>
      <c r="N120" s="132"/>
      <c r="O120" s="133"/>
      <c r="P120" s="133"/>
      <c r="Q120" s="127"/>
      <c r="R120" s="127"/>
    </row>
    <row r="121" spans="1:18" ht="25.5" x14ac:dyDescent="0.25">
      <c r="A121" s="127"/>
      <c r="B121" s="244"/>
      <c r="C121" s="240"/>
      <c r="D121" s="175" t="s">
        <v>43</v>
      </c>
      <c r="E121" s="127"/>
      <c r="F121" s="127"/>
      <c r="G121" s="127"/>
      <c r="H121" s="129"/>
      <c r="I121" s="130"/>
      <c r="J121" s="130"/>
      <c r="K121" s="131"/>
      <c r="L121" s="127"/>
      <c r="M121" s="127"/>
      <c r="N121" s="132"/>
      <c r="O121" s="133"/>
      <c r="P121" s="133"/>
      <c r="Q121" s="127"/>
      <c r="R121" s="127"/>
    </row>
    <row r="122" spans="1:18" ht="25.5" x14ac:dyDescent="0.25">
      <c r="A122" s="127"/>
      <c r="B122" s="244"/>
      <c r="C122" s="240"/>
      <c r="D122" s="175" t="s">
        <v>36</v>
      </c>
      <c r="E122" s="127"/>
      <c r="F122" s="127"/>
      <c r="G122" s="127"/>
      <c r="H122" s="129"/>
      <c r="I122" s="130"/>
      <c r="J122" s="130"/>
      <c r="K122" s="131"/>
      <c r="L122" s="127"/>
      <c r="M122" s="127"/>
      <c r="N122" s="132"/>
      <c r="O122" s="133"/>
      <c r="P122" s="133"/>
      <c r="Q122" s="127"/>
      <c r="R122" s="127"/>
    </row>
    <row r="123" spans="1:18" ht="25.5" x14ac:dyDescent="0.25">
      <c r="A123" s="127"/>
      <c r="B123" s="244"/>
      <c r="C123" s="240"/>
      <c r="D123" s="175" t="s">
        <v>68</v>
      </c>
      <c r="E123" s="127"/>
      <c r="F123" s="127"/>
      <c r="G123" s="127"/>
      <c r="H123" s="129"/>
      <c r="I123" s="130"/>
      <c r="J123" s="130"/>
      <c r="K123" s="131"/>
      <c r="L123" s="127"/>
      <c r="M123" s="127"/>
      <c r="N123" s="132"/>
      <c r="O123" s="133"/>
      <c r="P123" s="133"/>
      <c r="Q123" s="127"/>
      <c r="R123" s="127"/>
    </row>
    <row r="124" spans="1:18" ht="27.6" customHeight="1" x14ac:dyDescent="0.25">
      <c r="A124" s="127"/>
      <c r="B124" s="244"/>
      <c r="C124" s="241" t="s">
        <v>79</v>
      </c>
      <c r="D124" s="175" t="s">
        <v>249</v>
      </c>
      <c r="E124" s="127"/>
      <c r="F124" s="127"/>
      <c r="G124" s="127"/>
      <c r="H124" s="129"/>
      <c r="I124" s="130"/>
      <c r="J124" s="130"/>
      <c r="K124" s="131"/>
      <c r="L124" s="127"/>
      <c r="M124" s="127"/>
      <c r="N124" s="132"/>
      <c r="O124" s="133"/>
      <c r="P124" s="133"/>
      <c r="Q124" s="127"/>
      <c r="R124" s="127"/>
    </row>
    <row r="125" spans="1:18" x14ac:dyDescent="0.25">
      <c r="A125" s="127"/>
      <c r="B125" s="244"/>
      <c r="C125" s="242"/>
      <c r="D125" s="175" t="s">
        <v>39</v>
      </c>
      <c r="E125" s="127"/>
      <c r="F125" s="127"/>
      <c r="G125" s="127"/>
      <c r="H125" s="129"/>
      <c r="I125" s="130"/>
      <c r="J125" s="130"/>
      <c r="K125" s="131"/>
      <c r="L125" s="127"/>
      <c r="M125" s="127"/>
      <c r="N125" s="132"/>
      <c r="O125" s="133"/>
      <c r="P125" s="133"/>
      <c r="Q125" s="127"/>
      <c r="R125" s="127"/>
    </row>
    <row r="126" spans="1:18" x14ac:dyDescent="0.25">
      <c r="A126" s="127"/>
      <c r="B126" s="244"/>
      <c r="C126" s="243"/>
      <c r="D126" s="175" t="s">
        <v>30</v>
      </c>
      <c r="E126" s="127"/>
      <c r="F126" s="127"/>
      <c r="G126" s="127"/>
      <c r="H126" s="129"/>
      <c r="I126" s="130"/>
      <c r="J126" s="130"/>
      <c r="K126" s="131"/>
      <c r="L126" s="127"/>
      <c r="M126" s="127"/>
      <c r="N126" s="132"/>
      <c r="O126" s="133"/>
      <c r="P126" s="133"/>
      <c r="Q126" s="127"/>
      <c r="R126" s="127"/>
    </row>
    <row r="130" ht="30" customHeight="1" x14ac:dyDescent="0.25"/>
  </sheetData>
  <mergeCells count="63">
    <mergeCell ref="C107:C113"/>
    <mergeCell ref="C114:C123"/>
    <mergeCell ref="C124:C126"/>
    <mergeCell ref="B107:B126"/>
    <mergeCell ref="C94:D94"/>
    <mergeCell ref="C95:D95"/>
    <mergeCell ref="C96:D96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B94:B96"/>
    <mergeCell ref="B85:Q85"/>
    <mergeCell ref="P86:P87"/>
    <mergeCell ref="C86:C87"/>
    <mergeCell ref="D86:D87"/>
    <mergeCell ref="E86:F87"/>
    <mergeCell ref="Q86:Q87"/>
    <mergeCell ref="M86:N86"/>
    <mergeCell ref="O86:O87"/>
    <mergeCell ref="K86:K87"/>
    <mergeCell ref="L86:L87"/>
    <mergeCell ref="B32:Q32"/>
    <mergeCell ref="B35:Q35"/>
    <mergeCell ref="B45:Q45"/>
    <mergeCell ref="B75:R75"/>
    <mergeCell ref="L80:L81"/>
    <mergeCell ref="O80:O81"/>
    <mergeCell ref="Q80:Q81"/>
    <mergeCell ref="M80:N80"/>
    <mergeCell ref="E80:E81"/>
    <mergeCell ref="F80:F81"/>
    <mergeCell ref="H80:J80"/>
    <mergeCell ref="B80:B81"/>
    <mergeCell ref="G80:G81"/>
    <mergeCell ref="B79:Q79"/>
    <mergeCell ref="P80:P81"/>
    <mergeCell ref="K80:K81"/>
    <mergeCell ref="Q5:Q6"/>
    <mergeCell ref="O5:O6"/>
    <mergeCell ref="M5:N5"/>
    <mergeCell ref="L5:L6"/>
    <mergeCell ref="K5:K6"/>
    <mergeCell ref="B98:B105"/>
    <mergeCell ref="H5:J5"/>
    <mergeCell ref="C5:C6"/>
    <mergeCell ref="D5:D6"/>
    <mergeCell ref="E5:E6"/>
    <mergeCell ref="F5:F6"/>
    <mergeCell ref="G5:G6"/>
    <mergeCell ref="B7:Q7"/>
    <mergeCell ref="C80:C81"/>
    <mergeCell ref="D80:D81"/>
    <mergeCell ref="E88:F88"/>
    <mergeCell ref="H86:J86"/>
    <mergeCell ref="B86:B87"/>
    <mergeCell ref="G86:G87"/>
    <mergeCell ref="P5:P6"/>
    <mergeCell ref="B5:B6"/>
  </mergeCells>
  <dataValidations count="7">
    <dataValidation type="list" allowBlank="1" showInputMessage="1" showErrorMessage="1" sqref="L83:L84" xr:uid="{00000000-0002-0000-0200-000000000000}">
      <formula1>#REF!</formula1>
    </dataValidation>
    <dataValidation type="list" allowBlank="1" showInputMessage="1" showErrorMessage="1" sqref="L8:L31 L82 L36:L43 L33:L34 M76:M77 L46:L73" xr:uid="{00000000-0002-0000-0200-000001000000}">
      <formula1>$C$94:$C$96</formula1>
    </dataValidation>
    <dataValidation type="list" allowBlank="1" showInputMessage="1" showErrorMessage="1" sqref="F83" xr:uid="{00000000-0002-0000-0200-000002000000}">
      <formula1>#REF!</formula1>
    </dataValidation>
    <dataValidation type="list" allowBlank="1" showInputMessage="1" showErrorMessage="1" sqref="F82 F46:F73 F33" xr:uid="{00000000-0002-0000-0200-000003000000}">
      <formula1>$D$107:$D$113</formula1>
    </dataValidation>
    <dataValidation type="list" allowBlank="1" showInputMessage="1" showErrorMessage="1" sqref="F34 F8:F31 F36:F43" xr:uid="{00000000-0002-0000-0200-000004000000}">
      <formula1>$D$114:$D$123</formula1>
    </dataValidation>
    <dataValidation type="list" allowBlank="1" showInputMessage="1" showErrorMessage="1" sqref="Q36:R43 R76:S77 Q8:R31 Q33:R34 Q82:R82 Q88:R88 Q46:R73" xr:uid="{00000000-0002-0000-0200-000005000000}">
      <formula1>$C$98:$C$105</formula1>
    </dataValidation>
    <dataValidation type="list" allowBlank="1" showInputMessage="1" showErrorMessage="1" sqref="F76:F77" xr:uid="{00000000-0002-0000-0200-000006000000}">
      <formula1>$D$124:$D$126</formula1>
    </dataValidation>
  </dataValidations>
  <pageMargins left="0.70866141732283472" right="0.70866141732283472" top="0.74803149606299213" bottom="0.74803149606299213" header="0.31496062992125984" footer="0.31496062992125984"/>
  <pageSetup paperSize="8" scale="83" fitToHeight="0" orientation="landscape" r:id="rId1"/>
  <rowBreaks count="5" manualBreakCount="5">
    <brk id="23" max="17" man="1"/>
    <brk id="44" max="17" man="1"/>
    <brk id="59" max="17" man="1"/>
    <brk id="77" max="17" man="1"/>
    <brk id="93" max="17" man="1"/>
  </rowBreaks>
  <colBreaks count="1" manualBreakCount="1">
    <brk id="18" max="14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showGridLines="0" workbookViewId="0">
      <selection sqref="A1:C1"/>
    </sheetView>
  </sheetViews>
  <sheetFormatPr defaultRowHeight="15" x14ac:dyDescent="0.25"/>
  <cols>
    <col min="1" max="1" width="42.28515625" customWidth="1"/>
    <col min="2" max="2" width="35.140625" customWidth="1"/>
    <col min="3" max="3" width="33.42578125" customWidth="1"/>
    <col min="7" max="7" width="14" bestFit="1" customWidth="1"/>
  </cols>
  <sheetData>
    <row r="1" spans="1:7" ht="15.75" thickBot="1" x14ac:dyDescent="0.3">
      <c r="A1" s="252" t="s">
        <v>4</v>
      </c>
      <c r="B1" s="252"/>
      <c r="C1" s="252"/>
    </row>
    <row r="2" spans="1:7" ht="15.6" x14ac:dyDescent="0.3">
      <c r="A2" s="249" t="s">
        <v>5</v>
      </c>
      <c r="B2" s="250"/>
      <c r="C2" s="251"/>
    </row>
    <row r="3" spans="1:7" ht="15.6" x14ac:dyDescent="0.3">
      <c r="A3" s="5" t="s">
        <v>6</v>
      </c>
      <c r="B3" s="6" t="s">
        <v>7</v>
      </c>
      <c r="C3" s="7" t="s">
        <v>8</v>
      </c>
    </row>
    <row r="4" spans="1:7" thickBot="1" x14ac:dyDescent="0.35">
      <c r="A4" s="8" t="s">
        <v>9</v>
      </c>
      <c r="B4" s="81">
        <v>43500</v>
      </c>
      <c r="C4" s="80">
        <v>43861</v>
      </c>
    </row>
    <row r="5" spans="1:7" thickBot="1" x14ac:dyDescent="0.35">
      <c r="A5" s="197"/>
      <c r="B5" s="197"/>
      <c r="C5" s="197"/>
    </row>
    <row r="6" spans="1:7" ht="15.75" x14ac:dyDescent="0.25">
      <c r="A6" s="249" t="s">
        <v>10</v>
      </c>
      <c r="B6" s="250"/>
      <c r="C6" s="251"/>
    </row>
    <row r="7" spans="1:7" ht="15.75" thickBot="1" x14ac:dyDescent="0.3">
      <c r="A7" s="8" t="s">
        <v>11</v>
      </c>
      <c r="B7" s="253" t="s">
        <v>322</v>
      </c>
      <c r="C7" s="254"/>
    </row>
    <row r="8" spans="1:7" thickBot="1" x14ac:dyDescent="0.35">
      <c r="A8" s="197"/>
      <c r="B8" s="197"/>
      <c r="C8" s="197"/>
    </row>
    <row r="9" spans="1:7" ht="15.6" x14ac:dyDescent="0.3">
      <c r="A9" s="249" t="s">
        <v>291</v>
      </c>
      <c r="B9" s="250"/>
      <c r="C9" s="251"/>
    </row>
    <row r="10" spans="1:7" ht="31.5" x14ac:dyDescent="0.25">
      <c r="A10" s="5" t="s">
        <v>12</v>
      </c>
      <c r="B10" s="6" t="s">
        <v>13</v>
      </c>
      <c r="C10" s="7" t="s">
        <v>14</v>
      </c>
    </row>
    <row r="11" spans="1:7" ht="14.45" x14ac:dyDescent="0.3">
      <c r="A11" s="9" t="s">
        <v>15</v>
      </c>
      <c r="B11" s="10">
        <f>'Detalhe Plano de Aquisções'!H8+'Detalhe Plano de Aquisções'!H9+'Detalhe Plano de Aquisções'!H10+'Detalhe Plano de Aquisções'!H11+'Detalhe Plano de Aquisções'!H14+'Detalhe Plano de Aquisções'!H15+'Detalhe Plano de Aquisções'!H16+'Detalhe Plano de Aquisções'!H21+'Detalhe Plano de Aquisções'!H27+'Detalhe Plano de Aquisções'!H28+'Detalhe Plano de Aquisções'!H29</f>
        <v>38694.141908260499</v>
      </c>
      <c r="C11" s="11">
        <f>'Detalhe Plano de Aquisções'!H13+'Detalhe Plano de Aquisções'!H17+'Detalhe Plano de Aquisções'!H18+'Detalhe Plano de Aquisções'!H20+'Detalhe Plano de Aquisções'!H23+'Detalhe Plano de Aquisções'!H25</f>
        <v>40091.3169047458</v>
      </c>
      <c r="G11" s="138">
        <f>B11+C11</f>
        <v>78785.458813006291</v>
      </c>
    </row>
    <row r="12" spans="1:7" ht="14.45" x14ac:dyDescent="0.3">
      <c r="A12" s="9" t="s">
        <v>16</v>
      </c>
      <c r="B12" s="10">
        <f>'Detalhe Plano de Aquisções'!H33</f>
        <v>470.19225</v>
      </c>
      <c r="C12" s="11">
        <v>0</v>
      </c>
      <c r="G12" s="138">
        <f t="shared" ref="G12:G17" si="0">B12+C12</f>
        <v>470.19225</v>
      </c>
    </row>
    <row r="13" spans="1:7" x14ac:dyDescent="0.25">
      <c r="A13" s="9" t="s">
        <v>17</v>
      </c>
      <c r="B13" s="10">
        <f>'Detalhe Plano de Aquisções'!H38</f>
        <v>307.93423000000001</v>
      </c>
      <c r="C13" s="11">
        <v>0</v>
      </c>
      <c r="G13" s="138">
        <f t="shared" si="0"/>
        <v>307.93423000000001</v>
      </c>
    </row>
    <row r="14" spans="1:7" x14ac:dyDescent="0.25">
      <c r="A14" s="9" t="s">
        <v>18</v>
      </c>
      <c r="B14" s="10">
        <v>0</v>
      </c>
      <c r="C14" s="11">
        <v>0</v>
      </c>
      <c r="G14" s="138">
        <f t="shared" si="0"/>
        <v>0</v>
      </c>
    </row>
    <row r="15" spans="1:7" ht="14.45" x14ac:dyDescent="0.3">
      <c r="A15" s="9" t="s">
        <v>19</v>
      </c>
      <c r="B15" s="10">
        <v>0</v>
      </c>
      <c r="C15" s="11">
        <v>0</v>
      </c>
      <c r="G15" s="138">
        <f t="shared" si="0"/>
        <v>0</v>
      </c>
    </row>
    <row r="16" spans="1:7" x14ac:dyDescent="0.25">
      <c r="A16" s="9" t="s">
        <v>20</v>
      </c>
      <c r="B16" s="10">
        <f>'Detalhe Plano de Aquisções'!H52+'Detalhe Plano de Aquisções'!H54+'Detalhe Plano de Aquisções'!H56+'Detalhe Plano de Aquisções'!H57+'Detalhe Plano de Aquisções'!H58+'Detalhe Plano de Aquisções'!H59+'Detalhe Plano de Aquisções'!H60+'Detalhe Plano de Aquisções'!H61+'Detalhe Plano de Aquisções'!H62+'Detalhe Plano de Aquisções'!H63+'Detalhe Plano de Aquisções'!H67+'Detalhe Plano de Aquisções'!H68+'Detalhe Plano de Aquisções'!H69+'Detalhe Plano de Aquisções'!H70+'Detalhe Plano de Aquisções'!H71+'Detalhe Plano de Aquisções'!H72+'Detalhe Plano de Aquisções'!H76</f>
        <v>21147.359571962523</v>
      </c>
      <c r="C16" s="11">
        <f>'Detalhe Plano de Aquisções'!H51</f>
        <v>335.771088463311</v>
      </c>
      <c r="G16" s="138">
        <f t="shared" si="0"/>
        <v>21483.130660425835</v>
      </c>
    </row>
    <row r="17" spans="1:7" ht="14.45" x14ac:dyDescent="0.3">
      <c r="A17" s="12" t="s">
        <v>294</v>
      </c>
      <c r="B17" s="10">
        <f>64640-SUM(B11:B16)</f>
        <v>4020.3720397769794</v>
      </c>
      <c r="C17" s="19">
        <f>40559-SUM(C11:C16)</f>
        <v>131.91200679088797</v>
      </c>
      <c r="G17" s="138">
        <f t="shared" si="0"/>
        <v>4152.2840465678673</v>
      </c>
    </row>
    <row r="18" spans="1:7" ht="16.149999999999999" thickBot="1" x14ac:dyDescent="0.35">
      <c r="A18" s="13" t="s">
        <v>21</v>
      </c>
      <c r="B18" s="14">
        <f>SUM(B11:B17)</f>
        <v>64640</v>
      </c>
      <c r="C18" s="15">
        <f>SUM(C11:C17)</f>
        <v>40559</v>
      </c>
      <c r="G18" s="138">
        <f>SUM(G11:G17)</f>
        <v>105198.99999999997</v>
      </c>
    </row>
    <row r="19" spans="1:7" thickBot="1" x14ac:dyDescent="0.35"/>
    <row r="20" spans="1:7" ht="15.6" x14ac:dyDescent="0.3">
      <c r="A20" s="249" t="s">
        <v>290</v>
      </c>
      <c r="B20" s="250"/>
      <c r="C20" s="251"/>
    </row>
    <row r="21" spans="1:7" ht="31.5" x14ac:dyDescent="0.25">
      <c r="A21" s="16" t="s">
        <v>22</v>
      </c>
      <c r="B21" s="17" t="s">
        <v>13</v>
      </c>
      <c r="C21" s="18" t="s">
        <v>14</v>
      </c>
    </row>
    <row r="22" spans="1:7" x14ac:dyDescent="0.25">
      <c r="A22" s="21" t="s">
        <v>23</v>
      </c>
      <c r="B22" s="19">
        <f>'Detalhe Plano de Aquisções'!H8+'Detalhe Plano de Aquisções'!H9+'Detalhe Plano de Aquisções'!H10+'Detalhe Plano de Aquisções'!H11+'Detalhe Plano de Aquisções'!H14+'Detalhe Plano de Aquisções'!H15+'Detalhe Plano de Aquisções'!H16+'Detalhe Plano de Aquisções'!H21+'Detalhe Plano de Aquisções'!H22+'Detalhe Plano de Aquisções'!H39+'Detalhe Plano de Aquisções'!H40+'Detalhe Plano de Aquisções'!H46+'Detalhe Plano de Aquisções'!H47+'Detalhe Plano de Aquisções'!H48+'Detalhe Plano de Aquisções'!H50</f>
        <v>37125.60057526148</v>
      </c>
      <c r="C22" s="20">
        <f>'Detalhe Plano de Aquisções'!H12+'Detalhe Plano de Aquisções'!H13+'Detalhe Plano de Aquisções'!H17+'Detalhe Plano de Aquisções'!H18+'Detalhe Plano de Aquisções'!H19+'Detalhe Plano de Aquisções'!H20+'Detalhe Plano de Aquisções'!H51</f>
        <v>1958.9603796849633</v>
      </c>
    </row>
    <row r="23" spans="1:7" x14ac:dyDescent="0.25">
      <c r="A23" s="21" t="s">
        <v>24</v>
      </c>
      <c r="B23" s="19">
        <f>'Detalhe Plano de Aquisções'!H36+'Detalhe Plano de Aquisções'!H38</f>
        <v>307.93423000000001</v>
      </c>
      <c r="C23" s="20">
        <v>0</v>
      </c>
    </row>
    <row r="24" spans="1:7" x14ac:dyDescent="0.25">
      <c r="A24" s="21" t="s">
        <v>295</v>
      </c>
      <c r="B24" s="19">
        <f>'Detalhe Plano de Aquisções'!H33+'Detalhe Plano de Aquisções'!H52+'Detalhe Plano de Aquisções'!H53+'Detalhe Plano de Aquisções'!H54+'Detalhe Plano de Aquisções'!H55+'Detalhe Plano de Aquisções'!H56+'Detalhe Plano de Aquisções'!H57+'Detalhe Plano de Aquisções'!H58+'Detalhe Plano de Aquisções'!H76</f>
        <v>3722.2285963307559</v>
      </c>
      <c r="C24" s="20">
        <v>0</v>
      </c>
    </row>
    <row r="25" spans="1:7" x14ac:dyDescent="0.25">
      <c r="A25" s="21" t="s">
        <v>25</v>
      </c>
      <c r="B25" s="19">
        <f>'Detalhe Plano de Aquisções'!H27+'Detalhe Plano de Aquisções'!H28+'Detalhe Plano de Aquisções'!H59</f>
        <v>1291.2951902299474</v>
      </c>
      <c r="C25" s="20">
        <f>'Detalhe Plano de Aquisções'!H23+'Detalhe Plano de Aquisções'!H25</f>
        <v>38468.12761352415</v>
      </c>
    </row>
    <row r="26" spans="1:7" x14ac:dyDescent="0.25">
      <c r="A26" s="21" t="s">
        <v>26</v>
      </c>
      <c r="B26" s="19">
        <f>'Detalhe Plano de Aquisções'!H29+'Detalhe Plano de Aquisções'!H30+'Detalhe Plano de Aquisções'!H41+'Detalhe Plano de Aquisções'!H60+'Detalhe Plano de Aquisções'!H61+'Detalhe Plano de Aquisções'!H62+'Detalhe Plano de Aquisções'!H63+'Detalhe Plano de Aquisções'!H64+'Detalhe Plano de Aquisções'!H65+'Detalhe Plano de Aquisções'!H66+'Detalhe Plano de Aquisções'!H67</f>
        <v>1947.1930057582413</v>
      </c>
      <c r="C26" s="20">
        <v>0</v>
      </c>
    </row>
    <row r="27" spans="1:7" s="1" customFormat="1" x14ac:dyDescent="0.25">
      <c r="A27" s="21" t="s">
        <v>27</v>
      </c>
      <c r="B27" s="19">
        <f>'Detalhe Plano de Aquisções'!H68+'Detalhe Plano de Aquisções'!H69+'Detalhe Plano de Aquisções'!H70+'Detalhe Plano de Aquisções'!H71+'Detalhe Plano de Aquisções'!H72+'Detalhe Plano de Aquisções'!H42</f>
        <v>16225.376362642599</v>
      </c>
      <c r="C27" s="20">
        <v>0</v>
      </c>
    </row>
    <row r="28" spans="1:7" x14ac:dyDescent="0.25">
      <c r="A28" s="21" t="s">
        <v>294</v>
      </c>
      <c r="B28" s="19">
        <f>64640-SUM(B22:B27)</f>
        <v>4020.3720397769721</v>
      </c>
      <c r="C28" s="19">
        <f>40559-SUM(C22:C27)</f>
        <v>131.91200679088797</v>
      </c>
    </row>
    <row r="29" spans="1:7" ht="16.5" thickBot="1" x14ac:dyDescent="0.3">
      <c r="A29" s="22" t="s">
        <v>21</v>
      </c>
      <c r="B29" s="23">
        <f>SUM(B22:B28)</f>
        <v>64640</v>
      </c>
      <c r="C29" s="23">
        <f>SUM(C22:C28)</f>
        <v>40559</v>
      </c>
      <c r="G29" s="138">
        <f>B29+C29</f>
        <v>105199</v>
      </c>
    </row>
    <row r="31" spans="1:7" x14ac:dyDescent="0.25">
      <c r="B31" s="138"/>
    </row>
  </sheetData>
  <mergeCells count="8">
    <mergeCell ref="A20:C20"/>
    <mergeCell ref="A8:C8"/>
    <mergeCell ref="A1:C1"/>
    <mergeCell ref="A9:C9"/>
    <mergeCell ref="A2:C2"/>
    <mergeCell ref="A6:C6"/>
    <mergeCell ref="B7:C7"/>
    <mergeCell ref="A5:C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AFC524303AF83F4CAF9F917C333EAB26" ma:contentTypeVersion="3605" ma:contentTypeDescription="A content type to manage public (operations) IDB documents" ma:contentTypeScope="" ma:versionID="9a621b54e358682e15dfc187eb118086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af9aa2e3dcfcafc68acf0498e091b4ee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BR-L1210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2019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2411/OC-BR;</Approval_x0020_Number>
    <Phase xmlns="cdc7663a-08f0-4737-9e8c-148ce897a09c">ACTIVE</Phase>
    <Document_x0020_Author xmlns="cdc7663a-08f0-4737-9e8c-148ce897a09c">Gomes,Higor Seiberlich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DEVELOPMENT TOURISM DESTINATION ＆ PRODUCT MANAGEMENT</TermName>
          <TermId xmlns="http://schemas.microsoft.com/office/infopath/2007/PartnerControls">f4570f6a-e36e-424a-9731-4b0a880a3701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axCatchAll xmlns="cdc7663a-08f0-4737-9e8c-148ce897a09c">
      <Value>33</Value>
      <Value>30</Value>
      <Value>72</Value>
      <Value>71</Value>
      <Value>7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BR-L1210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SUSTAINABLE TOURISM</TermName>
          <TermId xmlns="http://schemas.microsoft.com/office/infopath/2007/PartnerControls">c57da669-d3b7-4333-ac8f-f43af22e4bb4</TermId>
        </TermInfo>
      </Terms>
    </nddeef1749674d76abdbe4b239a70bc6>
    <Record_x0020_Number xmlns="cdc7663a-08f0-4737-9e8c-148ce897a09c">R0002938781</Record_x0020_Number>
    <_dlc_DocId xmlns="cdc7663a-08f0-4737-9e8c-148ce897a09c">EZSHARE-513258596-47</_dlc_DocId>
    <_dlc_DocIdUrl xmlns="cdc7663a-08f0-4737-9e8c-148ce897a09c">
      <Url>https://idbg.sharepoint.com/teams/EZ-BR-LON/BR-L1210/_layouts/15/DocIdRedir.aspx?ID=EZSHARE-513258596-47</Url>
      <Description>EZSHARE-513258596-47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53B74D25-3940-4D5C-B4BE-88D937E29FD6}"/>
</file>

<file path=customXml/itemProps2.xml><?xml version="1.0" encoding="utf-8"?>
<ds:datastoreItem xmlns:ds="http://schemas.openxmlformats.org/officeDocument/2006/customXml" ds:itemID="{F78D9D7E-605A-41BA-A189-F0A3F0BF0911}"/>
</file>

<file path=customXml/itemProps3.xml><?xml version="1.0" encoding="utf-8"?>
<ds:datastoreItem xmlns:ds="http://schemas.openxmlformats.org/officeDocument/2006/customXml" ds:itemID="{D4669F2F-D32C-46DC-B463-D9F702E994EE}"/>
</file>

<file path=customXml/itemProps4.xml><?xml version="1.0" encoding="utf-8"?>
<ds:datastoreItem xmlns:ds="http://schemas.openxmlformats.org/officeDocument/2006/customXml" ds:itemID="{DC2ED410-E77B-44E4-9E80-AE463D18E294}"/>
</file>

<file path=customXml/itemProps5.xml><?xml version="1.0" encoding="utf-8"?>
<ds:datastoreItem xmlns:ds="http://schemas.openxmlformats.org/officeDocument/2006/customXml" ds:itemID="{4CA04D5B-7D56-4993-8166-818E6422156E}"/>
</file>

<file path=customXml/itemProps6.xml><?xml version="1.0" encoding="utf-8"?>
<ds:datastoreItem xmlns:ds="http://schemas.openxmlformats.org/officeDocument/2006/customXml" ds:itemID="{9AED03D8-A5DF-4142-AA54-D4542FAE86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Detalhe Plano de Aquisções</vt:lpstr>
      <vt:lpstr>Plan de Adquisiciones</vt:lpstr>
      <vt:lpstr>'Detalhe Plano de Aquisções'!Area_de_impressao</vt:lpstr>
      <vt:lpstr>'Plan de Adquisiciones'!Area_de_impressao</vt:lpstr>
      <vt:lpstr>'Detalhe Plano de Aquisções'!Titulos_de_impressao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/>
  <cp:lastModifiedBy>Gomes, Higor Seiberlich</cp:lastModifiedBy>
  <cp:lastPrinted>2019-03-20T21:57:27Z</cp:lastPrinted>
  <dcterms:created xsi:type="dcterms:W3CDTF">2011-03-30T14:45:37Z</dcterms:created>
  <dcterms:modified xsi:type="dcterms:W3CDTF">2019-04-30T14:47:25Z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72;#DEVELOPMENT TOURISM DESTINATION ＆ PRODUCT MANAGEMENT|f4570f6a-e36e-424a-9731-4b0a880a3701</vt:lpwstr>
  </property>
  <property fmtid="{D5CDD505-2E9C-101B-9397-08002B2CF9AE}" pid="7" name="Fund IDB">
    <vt:lpwstr>33;#ORC|c028a4b2-ad8b-4cf4-9cac-a2ae6a778e23</vt:lpwstr>
  </property>
  <property fmtid="{D5CDD505-2E9C-101B-9397-08002B2CF9AE}" pid="8" name="Country">
    <vt:lpwstr>30;#Brazil|7deb27ec-6837-4974-9aa8-6cfbac841ef8</vt:lpwstr>
  </property>
  <property fmtid="{D5CDD505-2E9C-101B-9397-08002B2CF9AE}" pid="9" name="Sector IDB">
    <vt:lpwstr>71;#SUSTAINABLE TOURISM|c57da669-d3b7-4333-ac8f-f43af22e4bb4</vt:lpwstr>
  </property>
  <property fmtid="{D5CDD505-2E9C-101B-9397-08002B2CF9AE}" pid="10" name="Function Operations IDB">
    <vt:lpwstr>7;#Goods and Services|5bfebf1b-9f1f-4411-b1dd-4c19b807b799</vt:lpwstr>
  </property>
  <property fmtid="{D5CDD505-2E9C-101B-9397-08002B2CF9AE}" pid="11" name="_dlc_DocIdItemGuid">
    <vt:lpwstr>900fc21f-3145-4fad-bf97-20dd9b8456c2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0x0101001A458A224826124E8B45B1D613300CFC00AFC524303AF83F4CAF9F917C333EAB26</vt:lpwstr>
  </property>
</Properties>
</file>