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60" windowHeight="1170"/>
  </bookViews>
  <sheets>
    <sheet name="Investissements" sheetId="1" r:id="rId1"/>
    <sheet name="Evaluation Eco" sheetId="7" r:id="rId2"/>
    <sheet name="compte exploitation" sheetId="11" r:id="rId3"/>
    <sheet name="reforestation" sheetId="3" r:id="rId4"/>
    <sheet name="citerne" sheetId="4" r:id="rId5"/>
    <sheet name="micro retenus" sheetId="5" r:id="rId6"/>
    <sheet name="protection berge" sheetId="6" r:id="rId7"/>
  </sheets>
  <calcPr calcId="145621"/>
</workbook>
</file>

<file path=xl/calcChain.xml><?xml version="1.0" encoding="utf-8"?>
<calcChain xmlns="http://schemas.openxmlformats.org/spreadsheetml/2006/main">
  <c r="J40" i="7" l="1"/>
  <c r="K40" i="7"/>
  <c r="L40" i="7"/>
  <c r="M40" i="7"/>
  <c r="N40" i="7"/>
  <c r="O40" i="7"/>
  <c r="P40" i="7"/>
  <c r="Q40" i="7"/>
  <c r="R40" i="7"/>
  <c r="S40" i="7"/>
  <c r="T40" i="7"/>
  <c r="U40" i="7"/>
  <c r="V40" i="7"/>
  <c r="W40" i="7"/>
  <c r="X40" i="7"/>
  <c r="I28" i="6" l="1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H28" i="6"/>
  <c r="G28" i="6"/>
  <c r="G9" i="6"/>
  <c r="G24" i="6"/>
  <c r="G23" i="6"/>
  <c r="F23" i="6"/>
  <c r="F13" i="6"/>
  <c r="G13" i="6"/>
  <c r="F11" i="6"/>
  <c r="G11" i="6"/>
  <c r="I23" i="6" s="1"/>
  <c r="I27" i="6" s="1"/>
  <c r="J33" i="7" s="1"/>
  <c r="E11" i="6"/>
  <c r="F19" i="6"/>
  <c r="F20" i="6" s="1"/>
  <c r="G21" i="7" s="1"/>
  <c r="K33" i="7"/>
  <c r="L33" i="7"/>
  <c r="M33" i="7"/>
  <c r="N33" i="7"/>
  <c r="O33" i="7"/>
  <c r="P33" i="7"/>
  <c r="Q33" i="7"/>
  <c r="R33" i="7"/>
  <c r="S33" i="7"/>
  <c r="T33" i="7"/>
  <c r="U33" i="7"/>
  <c r="V33" i="7"/>
  <c r="W33" i="7"/>
  <c r="X33" i="7"/>
  <c r="E33" i="7"/>
  <c r="E34" i="7" s="1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D28" i="6"/>
  <c r="F27" i="6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F27" i="7"/>
  <c r="G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X27" i="7"/>
  <c r="E27" i="7"/>
  <c r="E26" i="7"/>
  <c r="E25" i="7"/>
  <c r="E24" i="7"/>
  <c r="F18" i="7"/>
  <c r="H30" i="7" s="1"/>
  <c r="G18" i="7"/>
  <c r="I30" i="7" s="1"/>
  <c r="H18" i="7"/>
  <c r="J30" i="7" s="1"/>
  <c r="I18" i="7"/>
  <c r="K30" i="7" s="1"/>
  <c r="J18" i="7"/>
  <c r="L30" i="7" s="1"/>
  <c r="K18" i="7"/>
  <c r="M30" i="7" s="1"/>
  <c r="L18" i="7"/>
  <c r="M18" i="7"/>
  <c r="O30" i="7" s="1"/>
  <c r="N18" i="7"/>
  <c r="P30" i="7" s="1"/>
  <c r="O18" i="7"/>
  <c r="Q30" i="7" s="1"/>
  <c r="P18" i="7"/>
  <c r="R30" i="7" s="1"/>
  <c r="Q18" i="7"/>
  <c r="S30" i="7" s="1"/>
  <c r="R18" i="7"/>
  <c r="T30" i="7" s="1"/>
  <c r="S18" i="7"/>
  <c r="U30" i="7" s="1"/>
  <c r="T18" i="7"/>
  <c r="U18" i="7"/>
  <c r="W30" i="7" s="1"/>
  <c r="V18" i="7"/>
  <c r="X30" i="7" s="1"/>
  <c r="W18" i="7"/>
  <c r="X18" i="7"/>
  <c r="F19" i="7"/>
  <c r="H31" i="7" s="1"/>
  <c r="G19" i="7"/>
  <c r="I31" i="7" s="1"/>
  <c r="H19" i="7"/>
  <c r="J31" i="7" s="1"/>
  <c r="I19" i="7"/>
  <c r="K31" i="7" s="1"/>
  <c r="J19" i="7"/>
  <c r="L31" i="7" s="1"/>
  <c r="K19" i="7"/>
  <c r="L19" i="7"/>
  <c r="N31" i="7" s="1"/>
  <c r="M19" i="7"/>
  <c r="O31" i="7" s="1"/>
  <c r="N19" i="7"/>
  <c r="P31" i="7" s="1"/>
  <c r="O19" i="7"/>
  <c r="Q31" i="7" s="1"/>
  <c r="P19" i="7"/>
  <c r="R31" i="7" s="1"/>
  <c r="Q19" i="7"/>
  <c r="S31" i="7" s="1"/>
  <c r="R19" i="7"/>
  <c r="T31" i="7" s="1"/>
  <c r="S19" i="7"/>
  <c r="T19" i="7"/>
  <c r="V31" i="7" s="1"/>
  <c r="U19" i="7"/>
  <c r="W31" i="7" s="1"/>
  <c r="V19" i="7"/>
  <c r="X31" i="7" s="1"/>
  <c r="W19" i="7"/>
  <c r="X19" i="7"/>
  <c r="F20" i="7"/>
  <c r="H32" i="7" s="1"/>
  <c r="G20" i="7"/>
  <c r="I32" i="7" s="1"/>
  <c r="H20" i="7"/>
  <c r="J32" i="7" s="1"/>
  <c r="I20" i="7"/>
  <c r="K32" i="7" s="1"/>
  <c r="J20" i="7"/>
  <c r="K20" i="7"/>
  <c r="M32" i="7" s="1"/>
  <c r="L20" i="7"/>
  <c r="N32" i="7" s="1"/>
  <c r="M20" i="7"/>
  <c r="O32" i="7" s="1"/>
  <c r="N20" i="7"/>
  <c r="P32" i="7" s="1"/>
  <c r="O20" i="7"/>
  <c r="Q32" i="7" s="1"/>
  <c r="P20" i="7"/>
  <c r="R32" i="7" s="1"/>
  <c r="Q20" i="7"/>
  <c r="S32" i="7" s="1"/>
  <c r="R20" i="7"/>
  <c r="S20" i="7"/>
  <c r="U32" i="7" s="1"/>
  <c r="T20" i="7"/>
  <c r="V32" i="7" s="1"/>
  <c r="U20" i="7"/>
  <c r="W32" i="7" s="1"/>
  <c r="V20" i="7"/>
  <c r="X32" i="7" s="1"/>
  <c r="W20" i="7"/>
  <c r="X20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E21" i="7"/>
  <c r="E20" i="7"/>
  <c r="G32" i="7" s="1"/>
  <c r="E19" i="7"/>
  <c r="G31" i="7" s="1"/>
  <c r="E18" i="7"/>
  <c r="G27" i="6"/>
  <c r="H33" i="7" s="1"/>
  <c r="H27" i="7"/>
  <c r="J14" i="3"/>
  <c r="O23" i="6"/>
  <c r="P23" i="6"/>
  <c r="Q23" i="6"/>
  <c r="R23" i="6"/>
  <c r="S23" i="6"/>
  <c r="T23" i="6"/>
  <c r="U23" i="6"/>
  <c r="V23" i="6"/>
  <c r="W23" i="6"/>
  <c r="H23" i="6"/>
  <c r="H27" i="6" s="1"/>
  <c r="I33" i="7" s="1"/>
  <c r="J23" i="6"/>
  <c r="K23" i="6"/>
  <c r="L23" i="6"/>
  <c r="M23" i="6"/>
  <c r="N23" i="6"/>
  <c r="D11" i="6"/>
  <c r="D19" i="6" s="1"/>
  <c r="D20" i="6" s="1"/>
  <c r="E13" i="6"/>
  <c r="E28" i="6" s="1"/>
  <c r="F33" i="7" s="1"/>
  <c r="F34" i="7" s="1"/>
  <c r="H13" i="6"/>
  <c r="I13" i="6"/>
  <c r="J13" i="6"/>
  <c r="K13" i="6"/>
  <c r="D13" i="6"/>
  <c r="E24" i="6"/>
  <c r="J24" i="6"/>
  <c r="D24" i="6"/>
  <c r="N30" i="7"/>
  <c r="V30" i="7"/>
  <c r="M31" i="7"/>
  <c r="U31" i="7"/>
  <c r="L32" i="7"/>
  <c r="T32" i="7"/>
  <c r="G30" i="7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E16" i="5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F16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F25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F21" i="3"/>
  <c r="E21" i="5"/>
  <c r="F28" i="6" l="1"/>
  <c r="G33" i="7" s="1"/>
  <c r="G34" i="7" s="1"/>
  <c r="X34" i="7"/>
  <c r="V34" i="7"/>
  <c r="T34" i="7"/>
  <c r="R34" i="7"/>
  <c r="P34" i="7"/>
  <c r="N34" i="7"/>
  <c r="L34" i="7"/>
  <c r="W34" i="7"/>
  <c r="U34" i="7"/>
  <c r="S34" i="7"/>
  <c r="Q34" i="7"/>
  <c r="O34" i="7"/>
  <c r="M34" i="7"/>
  <c r="K34" i="7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F20" i="5"/>
  <c r="E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G20" i="5"/>
  <c r="G14" i="5"/>
  <c r="I24" i="6"/>
  <c r="J27" i="7" s="1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D9" i="6"/>
  <c r="F24" i="6"/>
  <c r="E19" i="6"/>
  <c r="H34" i="7" s="1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E12" i="4"/>
  <c r="D12" i="4"/>
  <c r="K1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F14" i="5"/>
  <c r="E14" i="5"/>
  <c r="G24" i="5"/>
  <c r="E12" i="5"/>
  <c r="G25" i="5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F23" i="4"/>
  <c r="F22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D19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D18" i="4"/>
  <c r="M44" i="7" l="1"/>
  <c r="M48" i="7"/>
  <c r="Q44" i="7"/>
  <c r="Q48" i="7"/>
  <c r="U44" i="7"/>
  <c r="U48" i="7"/>
  <c r="L44" i="7"/>
  <c r="L48" i="7"/>
  <c r="P44" i="7"/>
  <c r="P48" i="7"/>
  <c r="T44" i="7"/>
  <c r="T48" i="7"/>
  <c r="X44" i="7"/>
  <c r="X48" i="7"/>
  <c r="K44" i="7"/>
  <c r="K48" i="7"/>
  <c r="O44" i="7"/>
  <c r="O48" i="7"/>
  <c r="S44" i="7"/>
  <c r="S48" i="7"/>
  <c r="W44" i="7"/>
  <c r="W48" i="7"/>
  <c r="N44" i="7"/>
  <c r="N48" i="7"/>
  <c r="R44" i="7"/>
  <c r="R48" i="7"/>
  <c r="V44" i="7"/>
  <c r="V48" i="7"/>
  <c r="E20" i="6"/>
  <c r="F21" i="7" s="1"/>
  <c r="H24" i="6"/>
  <c r="I27" i="7" s="1"/>
  <c r="F28" i="7"/>
  <c r="H28" i="7"/>
  <c r="J28" i="7"/>
  <c r="L28" i="7"/>
  <c r="N28" i="7"/>
  <c r="P28" i="7"/>
  <c r="R28" i="7"/>
  <c r="T28" i="7"/>
  <c r="V28" i="7"/>
  <c r="E28" i="7"/>
  <c r="X28" i="7"/>
  <c r="W28" i="7"/>
  <c r="U28" i="7"/>
  <c r="S28" i="7"/>
  <c r="Q28" i="7"/>
  <c r="O28" i="7"/>
  <c r="M28" i="7"/>
  <c r="K28" i="7"/>
  <c r="I28" i="7"/>
  <c r="G28" i="7"/>
  <c r="F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E22" i="7"/>
  <c r="I22" i="7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L24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J20" i="3"/>
  <c r="F8" i="3"/>
  <c r="M43" i="7" l="1"/>
  <c r="M47" i="7"/>
  <c r="Q43" i="7"/>
  <c r="Q47" i="7"/>
  <c r="U43" i="7"/>
  <c r="U47" i="7"/>
  <c r="X43" i="7"/>
  <c r="X47" i="7"/>
  <c r="V43" i="7"/>
  <c r="V47" i="7"/>
  <c r="R43" i="7"/>
  <c r="R47" i="7"/>
  <c r="N43" i="7"/>
  <c r="N47" i="7"/>
  <c r="J43" i="7"/>
  <c r="J47" i="7"/>
  <c r="K43" i="7"/>
  <c r="K47" i="7"/>
  <c r="O43" i="7"/>
  <c r="O47" i="7"/>
  <c r="S43" i="7"/>
  <c r="S47" i="7"/>
  <c r="W43" i="7"/>
  <c r="W47" i="7"/>
  <c r="T43" i="7"/>
  <c r="T47" i="7"/>
  <c r="P43" i="7"/>
  <c r="P47" i="7"/>
  <c r="L43" i="7"/>
  <c r="L47" i="7"/>
  <c r="X42" i="7"/>
  <c r="X46" i="7"/>
  <c r="V42" i="7"/>
  <c r="V46" i="7"/>
  <c r="T42" i="7"/>
  <c r="T46" i="7"/>
  <c r="R42" i="7"/>
  <c r="R46" i="7"/>
  <c r="P42" i="7"/>
  <c r="P46" i="7"/>
  <c r="N42" i="7"/>
  <c r="N46" i="7"/>
  <c r="L42" i="7"/>
  <c r="L46" i="7"/>
  <c r="J42" i="7"/>
  <c r="J46" i="7"/>
  <c r="W42" i="7"/>
  <c r="W46" i="7"/>
  <c r="U42" i="7"/>
  <c r="U46" i="7"/>
  <c r="S42" i="7"/>
  <c r="S46" i="7"/>
  <c r="Q42" i="7"/>
  <c r="Q46" i="7"/>
  <c r="O42" i="7"/>
  <c r="O46" i="7"/>
  <c r="M42" i="7"/>
  <c r="M46" i="7"/>
  <c r="K42" i="7"/>
  <c r="K46" i="7"/>
  <c r="S9" i="6"/>
  <c r="O9" i="6"/>
  <c r="K9" i="6"/>
  <c r="F36" i="6" l="1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E36" i="6"/>
  <c r="G35" i="6"/>
  <c r="K35" i="6"/>
  <c r="K37" i="6" s="1"/>
  <c r="O35" i="6"/>
  <c r="O37" i="6" s="1"/>
  <c r="S35" i="6"/>
  <c r="G24" i="3"/>
  <c r="H24" i="3"/>
  <c r="I24" i="3"/>
  <c r="F24" i="3"/>
  <c r="S37" i="6" l="1"/>
  <c r="G37" i="6"/>
  <c r="G20" i="3" l="1"/>
  <c r="H20" i="3"/>
  <c r="I20" i="3"/>
  <c r="E23" i="11"/>
  <c r="D10" i="4" l="1"/>
  <c r="I39" i="7" l="1"/>
  <c r="J39" i="7"/>
  <c r="K39" i="7"/>
  <c r="L39" i="7"/>
  <c r="M39" i="7"/>
  <c r="N39" i="7"/>
  <c r="O39" i="7"/>
  <c r="P39" i="7"/>
  <c r="Q39" i="7"/>
  <c r="R39" i="7"/>
  <c r="S39" i="7"/>
  <c r="T39" i="7"/>
  <c r="U39" i="7"/>
  <c r="V39" i="7"/>
  <c r="W39" i="7"/>
  <c r="X39" i="7"/>
  <c r="N14" i="3"/>
  <c r="O14" i="3"/>
  <c r="P14" i="3"/>
  <c r="Q14" i="3"/>
  <c r="R14" i="3"/>
  <c r="S14" i="3"/>
  <c r="T14" i="3"/>
  <c r="U14" i="3"/>
  <c r="V14" i="3"/>
  <c r="W14" i="3"/>
  <c r="X14" i="3"/>
  <c r="Y14" i="3"/>
  <c r="M14" i="3"/>
  <c r="I40" i="7" l="1"/>
  <c r="I43" i="7"/>
  <c r="I42" i="7"/>
  <c r="E14" i="7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H11" i="6"/>
  <c r="F11" i="5"/>
  <c r="E5" i="7"/>
  <c r="I47" i="7" l="1"/>
  <c r="I46" i="7"/>
  <c r="E12" i="7"/>
  <c r="T14" i="7"/>
  <c r="P14" i="7"/>
  <c r="L14" i="7"/>
  <c r="E13" i="7"/>
  <c r="X14" i="7"/>
  <c r="V14" i="7"/>
  <c r="R14" i="7"/>
  <c r="N14" i="7"/>
  <c r="J14" i="7"/>
  <c r="I14" i="7"/>
  <c r="W14" i="7"/>
  <c r="U14" i="7"/>
  <c r="S14" i="7"/>
  <c r="Q14" i="7"/>
  <c r="O14" i="7"/>
  <c r="M14" i="7"/>
  <c r="K14" i="7"/>
  <c r="F13" i="7"/>
  <c r="G13" i="7"/>
  <c r="G11" i="5"/>
  <c r="H14" i="5"/>
  <c r="H13" i="7" s="1"/>
  <c r="H11" i="5"/>
  <c r="I14" i="5"/>
  <c r="G30" i="1"/>
  <c r="H30" i="1"/>
  <c r="I30" i="1"/>
  <c r="F30" i="1"/>
  <c r="J28" i="1"/>
  <c r="J29" i="1"/>
  <c r="G25" i="1"/>
  <c r="G32" i="1" s="1"/>
  <c r="H25" i="1"/>
  <c r="H32" i="1" s="1"/>
  <c r="I25" i="1"/>
  <c r="I32" i="1" s="1"/>
  <c r="F25" i="1"/>
  <c r="F32" i="1" s="1"/>
  <c r="J12" i="1"/>
  <c r="I11" i="5" l="1"/>
  <c r="J14" i="5"/>
  <c r="I13" i="7"/>
  <c r="F11" i="7"/>
  <c r="G11" i="7"/>
  <c r="H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E11" i="7"/>
  <c r="J13" i="7" l="1"/>
  <c r="J11" i="5"/>
  <c r="F14" i="7" l="1"/>
  <c r="K11" i="5"/>
  <c r="L14" i="5"/>
  <c r="K13" i="7"/>
  <c r="E7" i="7" l="1"/>
  <c r="D35" i="6"/>
  <c r="L13" i="7"/>
  <c r="L11" i="5"/>
  <c r="M14" i="5"/>
  <c r="D37" i="6" l="1"/>
  <c r="M13" i="7"/>
  <c r="M11" i="5"/>
  <c r="N14" i="5"/>
  <c r="I11" i="7"/>
  <c r="E9" i="6"/>
  <c r="E35" i="6" s="1"/>
  <c r="G8" i="11"/>
  <c r="G12" i="11" s="1"/>
  <c r="E37" i="6" l="1"/>
  <c r="N11" i="5"/>
  <c r="O14" i="5"/>
  <c r="N13" i="7"/>
  <c r="F7" i="7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K14" i="3"/>
  <c r="L14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G23" i="11"/>
  <c r="F12" i="11"/>
  <c r="E12" i="11"/>
  <c r="D23" i="11"/>
  <c r="D8" i="11"/>
  <c r="D12" i="11" s="1"/>
  <c r="J27" i="1"/>
  <c r="J30" i="1" s="1"/>
  <c r="X6" i="7" l="1"/>
  <c r="T6" i="7"/>
  <c r="P6" i="7"/>
  <c r="L6" i="7"/>
  <c r="H6" i="7"/>
  <c r="F6" i="7"/>
  <c r="V6" i="7"/>
  <c r="R6" i="7"/>
  <c r="N6" i="7"/>
  <c r="J6" i="7"/>
  <c r="E6" i="7"/>
  <c r="W6" i="7"/>
  <c r="U6" i="7"/>
  <c r="S6" i="7"/>
  <c r="Q6" i="7"/>
  <c r="O6" i="7"/>
  <c r="M6" i="7"/>
  <c r="K6" i="7"/>
  <c r="I6" i="7"/>
  <c r="G6" i="7"/>
  <c r="O11" i="5"/>
  <c r="P14" i="5"/>
  <c r="O13" i="7"/>
  <c r="K11" i="7"/>
  <c r="J11" i="7"/>
  <c r="G35" i="1"/>
  <c r="F36" i="7" s="1"/>
  <c r="H35" i="1"/>
  <c r="G36" i="7" s="1"/>
  <c r="I35" i="1"/>
  <c r="H36" i="7" s="1"/>
  <c r="H39" i="7" s="1"/>
  <c r="H40" i="7" s="1"/>
  <c r="F35" i="1"/>
  <c r="E36" i="7" s="1"/>
  <c r="J22" i="1"/>
  <c r="J18" i="1"/>
  <c r="E15" i="7"/>
  <c r="H47" i="7" l="1"/>
  <c r="H48" i="7"/>
  <c r="H44" i="7"/>
  <c r="H43" i="7"/>
  <c r="E39" i="7"/>
  <c r="E40" i="7" s="1"/>
  <c r="G39" i="7"/>
  <c r="G40" i="7" s="1"/>
  <c r="F39" i="7"/>
  <c r="F40" i="7" s="1"/>
  <c r="F48" i="7" s="1"/>
  <c r="P13" i="7"/>
  <c r="P11" i="5"/>
  <c r="Q14" i="5"/>
  <c r="G19" i="6"/>
  <c r="F9" i="6"/>
  <c r="H7" i="7"/>
  <c r="H9" i="6"/>
  <c r="H35" i="6" s="1"/>
  <c r="I9" i="6"/>
  <c r="I35" i="6" s="1"/>
  <c r="J9" i="6"/>
  <c r="J35" i="6" s="1"/>
  <c r="L9" i="6"/>
  <c r="L35" i="6" s="1"/>
  <c r="M9" i="6"/>
  <c r="M35" i="6" s="1"/>
  <c r="N9" i="6"/>
  <c r="N35" i="6" s="1"/>
  <c r="P9" i="6"/>
  <c r="P35" i="6" s="1"/>
  <c r="Q9" i="6"/>
  <c r="Q35" i="6" s="1"/>
  <c r="R9" i="6"/>
  <c r="R35" i="6" s="1"/>
  <c r="T9" i="6"/>
  <c r="T35" i="6" s="1"/>
  <c r="U9" i="6"/>
  <c r="U35" i="6" s="1"/>
  <c r="V9" i="6"/>
  <c r="V35" i="6" s="1"/>
  <c r="W9" i="6"/>
  <c r="W35" i="6" s="1"/>
  <c r="J19" i="1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F10" i="3"/>
  <c r="G47" i="7" l="1"/>
  <c r="G48" i="7"/>
  <c r="E48" i="7"/>
  <c r="E47" i="7"/>
  <c r="F46" i="7"/>
  <c r="F47" i="7"/>
  <c r="E46" i="7"/>
  <c r="F44" i="7"/>
  <c r="F43" i="7"/>
  <c r="F42" i="7"/>
  <c r="E44" i="7"/>
  <c r="E43" i="7"/>
  <c r="E42" i="7"/>
  <c r="G44" i="7"/>
  <c r="G43" i="7"/>
  <c r="F52" i="7"/>
  <c r="G20" i="6"/>
  <c r="H21" i="7" s="1"/>
  <c r="V37" i="6"/>
  <c r="T37" i="6"/>
  <c r="Q37" i="6"/>
  <c r="N37" i="6"/>
  <c r="L37" i="6"/>
  <c r="I37" i="6"/>
  <c r="H14" i="7"/>
  <c r="W37" i="6"/>
  <c r="U37" i="6"/>
  <c r="R37" i="6"/>
  <c r="P37" i="6"/>
  <c r="M37" i="6"/>
  <c r="J37" i="6"/>
  <c r="H37" i="6"/>
  <c r="G7" i="7"/>
  <c r="F35" i="6"/>
  <c r="G14" i="7"/>
  <c r="Q13" i="7"/>
  <c r="Q11" i="5"/>
  <c r="R14" i="5"/>
  <c r="V13" i="6"/>
  <c r="W7" i="7"/>
  <c r="R13" i="6"/>
  <c r="S7" i="7"/>
  <c r="K7" i="7"/>
  <c r="W13" i="6"/>
  <c r="X7" i="7"/>
  <c r="S13" i="6"/>
  <c r="T7" i="7"/>
  <c r="O13" i="6"/>
  <c r="P7" i="7"/>
  <c r="L7" i="7"/>
  <c r="T13" i="6"/>
  <c r="U7" i="7"/>
  <c r="P13" i="6"/>
  <c r="Q7" i="7"/>
  <c r="L13" i="6"/>
  <c r="M7" i="7"/>
  <c r="I7" i="7"/>
  <c r="U13" i="6"/>
  <c r="V7" i="7"/>
  <c r="Q13" i="6"/>
  <c r="R7" i="7"/>
  <c r="M13" i="6"/>
  <c r="N7" i="7"/>
  <c r="J7" i="7"/>
  <c r="N13" i="6"/>
  <c r="O7" i="7"/>
  <c r="X4" i="7"/>
  <c r="P4" i="7"/>
  <c r="H4" i="7"/>
  <c r="E4" i="7"/>
  <c r="E8" i="7" s="1"/>
  <c r="M4" i="7"/>
  <c r="V4" i="7"/>
  <c r="R4" i="7"/>
  <c r="N4" i="7"/>
  <c r="J4" i="7"/>
  <c r="F4" i="7"/>
  <c r="T4" i="7"/>
  <c r="L4" i="7"/>
  <c r="U4" i="7"/>
  <c r="Q4" i="7"/>
  <c r="I4" i="7"/>
  <c r="W4" i="7"/>
  <c r="S4" i="7"/>
  <c r="O4" i="7"/>
  <c r="K4" i="7"/>
  <c r="G4" i="7"/>
  <c r="E9" i="4"/>
  <c r="J53" i="7" l="1"/>
  <c r="J52" i="7"/>
  <c r="J34" i="7"/>
  <c r="H22" i="7"/>
  <c r="I34" i="7"/>
  <c r="G22" i="7"/>
  <c r="E16" i="7"/>
  <c r="E41" i="7" s="1"/>
  <c r="E14" i="4"/>
  <c r="E10" i="4"/>
  <c r="F37" i="6"/>
  <c r="R13" i="7"/>
  <c r="R11" i="5"/>
  <c r="S14" i="5"/>
  <c r="D14" i="4"/>
  <c r="F9" i="4"/>
  <c r="I44" i="7" l="1"/>
  <c r="I48" i="7"/>
  <c r="J44" i="7"/>
  <c r="J48" i="7"/>
  <c r="G42" i="7"/>
  <c r="G46" i="7"/>
  <c r="H42" i="7"/>
  <c r="H46" i="7"/>
  <c r="E45" i="7"/>
  <c r="G52" i="7"/>
  <c r="F5" i="7"/>
  <c r="F8" i="7" s="1"/>
  <c r="F12" i="4"/>
  <c r="F10" i="4"/>
  <c r="F12" i="7"/>
  <c r="F15" i="7" s="1"/>
  <c r="S11" i="5"/>
  <c r="T14" i="5"/>
  <c r="S13" i="7"/>
  <c r="G9" i="4"/>
  <c r="K52" i="7" l="1"/>
  <c r="K53" i="7"/>
  <c r="K54" i="7" s="1"/>
  <c r="G53" i="7"/>
  <c r="I52" i="7"/>
  <c r="J54" i="7"/>
  <c r="I53" i="7"/>
  <c r="F16" i="7"/>
  <c r="G12" i="7"/>
  <c r="G15" i="7" s="1"/>
  <c r="G12" i="4"/>
  <c r="G10" i="4"/>
  <c r="G5" i="7"/>
  <c r="G8" i="7" s="1"/>
  <c r="T13" i="7"/>
  <c r="T11" i="5"/>
  <c r="U14" i="5"/>
  <c r="F14" i="4"/>
  <c r="H9" i="4"/>
  <c r="J13" i="1"/>
  <c r="J8" i="1"/>
  <c r="J25" i="1" s="1"/>
  <c r="J32" i="1" s="1"/>
  <c r="J35" i="1" s="1"/>
  <c r="G7" i="1"/>
  <c r="H7" i="1"/>
  <c r="I7" i="1"/>
  <c r="F7" i="1"/>
  <c r="J6" i="1"/>
  <c r="F41" i="7" l="1"/>
  <c r="F45" i="7"/>
  <c r="G16" i="7"/>
  <c r="H12" i="7"/>
  <c r="H15" i="7" s="1"/>
  <c r="H12" i="4"/>
  <c r="H10" i="4"/>
  <c r="H5" i="7"/>
  <c r="H8" i="7" s="1"/>
  <c r="U11" i="5"/>
  <c r="V14" i="5"/>
  <c r="U13" i="7"/>
  <c r="J7" i="1"/>
  <c r="G14" i="4"/>
  <c r="I9" i="4"/>
  <c r="G41" i="7" l="1"/>
  <c r="G45" i="7"/>
  <c r="H16" i="7"/>
  <c r="I12" i="4"/>
  <c r="I10" i="4"/>
  <c r="I5" i="7"/>
  <c r="I8" i="7" s="1"/>
  <c r="I12" i="7"/>
  <c r="I15" i="7" s="1"/>
  <c r="V11" i="5"/>
  <c r="W14" i="5"/>
  <c r="V13" i="7"/>
  <c r="J9" i="4"/>
  <c r="H14" i="4"/>
  <c r="I16" i="7" l="1"/>
  <c r="I45" i="7" s="1"/>
  <c r="H41" i="7"/>
  <c r="H45" i="7"/>
  <c r="I41" i="7"/>
  <c r="J12" i="4"/>
  <c r="J10" i="4"/>
  <c r="J5" i="7"/>
  <c r="J8" i="7" s="1"/>
  <c r="J12" i="7"/>
  <c r="J15" i="7" s="1"/>
  <c r="W11" i="5"/>
  <c r="X11" i="5" s="1"/>
  <c r="X14" i="5"/>
  <c r="W13" i="7"/>
  <c r="I14" i="4"/>
  <c r="K9" i="4"/>
  <c r="J16" i="7" l="1"/>
  <c r="K12" i="4"/>
  <c r="K10" i="4"/>
  <c r="K5" i="7"/>
  <c r="K8" i="7" s="1"/>
  <c r="K12" i="7"/>
  <c r="K15" i="7" s="1"/>
  <c r="X13" i="7"/>
  <c r="J14" i="4"/>
  <c r="L9" i="4"/>
  <c r="J41" i="7" l="1"/>
  <c r="J45" i="7"/>
  <c r="K16" i="7"/>
  <c r="L12" i="4"/>
  <c r="L10" i="4"/>
  <c r="L5" i="7"/>
  <c r="L8" i="7" s="1"/>
  <c r="L12" i="7"/>
  <c r="L15" i="7" s="1"/>
  <c r="K14" i="4"/>
  <c r="M9" i="4"/>
  <c r="K41" i="7" l="1"/>
  <c r="K45" i="7"/>
  <c r="L16" i="7"/>
  <c r="M12" i="4"/>
  <c r="M10" i="4"/>
  <c r="M5" i="7"/>
  <c r="M8" i="7" s="1"/>
  <c r="M12" i="7"/>
  <c r="M15" i="7" s="1"/>
  <c r="N9" i="4"/>
  <c r="L14" i="4"/>
  <c r="L41" i="7" l="1"/>
  <c r="L45" i="7"/>
  <c r="M16" i="7"/>
  <c r="M45" i="7" s="1"/>
  <c r="N5" i="7"/>
  <c r="N8" i="7" s="1"/>
  <c r="N12" i="4"/>
  <c r="N10" i="4"/>
  <c r="N12" i="7"/>
  <c r="N15" i="7" s="1"/>
  <c r="O9" i="4"/>
  <c r="M14" i="4"/>
  <c r="M41" i="7" l="1"/>
  <c r="N16" i="7"/>
  <c r="O5" i="7"/>
  <c r="O8" i="7" s="1"/>
  <c r="O12" i="4"/>
  <c r="O10" i="4"/>
  <c r="O12" i="7"/>
  <c r="O15" i="7" s="1"/>
  <c r="O16" i="7" s="1"/>
  <c r="O45" i="7" s="1"/>
  <c r="N14" i="4"/>
  <c r="P9" i="4"/>
  <c r="N41" i="7" l="1"/>
  <c r="N45" i="7"/>
  <c r="O41" i="7"/>
  <c r="P12" i="7"/>
  <c r="P15" i="7" s="1"/>
  <c r="P5" i="7"/>
  <c r="P8" i="7" s="1"/>
  <c r="P12" i="4"/>
  <c r="P10" i="4"/>
  <c r="O14" i="4"/>
  <c r="Q9" i="4"/>
  <c r="P16" i="7" l="1"/>
  <c r="Q12" i="4"/>
  <c r="Q10" i="4"/>
  <c r="Q12" i="7"/>
  <c r="Q15" i="7" s="1"/>
  <c r="Q5" i="7"/>
  <c r="Q8" i="7" s="1"/>
  <c r="R9" i="4"/>
  <c r="P14" i="4"/>
  <c r="P41" i="7" l="1"/>
  <c r="P45" i="7"/>
  <c r="Q16" i="7"/>
  <c r="R12" i="4"/>
  <c r="R10" i="4"/>
  <c r="R5" i="7"/>
  <c r="R8" i="7" s="1"/>
  <c r="R12" i="7"/>
  <c r="R15" i="7" s="1"/>
  <c r="Q14" i="4"/>
  <c r="S9" i="4"/>
  <c r="Q41" i="7" l="1"/>
  <c r="Q45" i="7"/>
  <c r="R16" i="7"/>
  <c r="S12" i="4"/>
  <c r="S10" i="4"/>
  <c r="S5" i="7"/>
  <c r="S8" i="7" s="1"/>
  <c r="S12" i="7"/>
  <c r="S15" i="7" s="1"/>
  <c r="R14" i="4"/>
  <c r="T9" i="4"/>
  <c r="R41" i="7" l="1"/>
  <c r="R45" i="7"/>
  <c r="S16" i="7"/>
  <c r="T12" i="4"/>
  <c r="T10" i="4"/>
  <c r="T5" i="7"/>
  <c r="T8" i="7" s="1"/>
  <c r="T12" i="7"/>
  <c r="T15" i="7" s="1"/>
  <c r="U9" i="4"/>
  <c r="S14" i="4"/>
  <c r="S41" i="7" l="1"/>
  <c r="S45" i="7"/>
  <c r="T16" i="7"/>
  <c r="U12" i="4"/>
  <c r="U10" i="4"/>
  <c r="U5" i="7"/>
  <c r="U8" i="7" s="1"/>
  <c r="U12" i="7"/>
  <c r="U15" i="7" s="1"/>
  <c r="T14" i="4"/>
  <c r="V9" i="4"/>
  <c r="T41" i="7" l="1"/>
  <c r="T45" i="7"/>
  <c r="U16" i="7"/>
  <c r="V5" i="7"/>
  <c r="V8" i="7" s="1"/>
  <c r="V12" i="4"/>
  <c r="V10" i="4"/>
  <c r="V12" i="7"/>
  <c r="V15" i="7" s="1"/>
  <c r="U14" i="4"/>
  <c r="W9" i="4"/>
  <c r="U41" i="7" l="1"/>
  <c r="U45" i="7"/>
  <c r="V16" i="7"/>
  <c r="W5" i="7"/>
  <c r="W8" i="7" s="1"/>
  <c r="W12" i="4"/>
  <c r="W10" i="4"/>
  <c r="W12" i="7"/>
  <c r="W15" i="7" s="1"/>
  <c r="V14" i="4"/>
  <c r="V41" i="7" l="1"/>
  <c r="V45" i="7"/>
  <c r="W16" i="7"/>
  <c r="X5" i="7"/>
  <c r="X8" i="7" s="1"/>
  <c r="X12" i="7"/>
  <c r="X15" i="7" s="1"/>
  <c r="W14" i="4"/>
  <c r="W41" i="7" l="1"/>
  <c r="W45" i="7"/>
  <c r="G54" i="7"/>
  <c r="X16" i="7"/>
  <c r="X41" i="7" l="1"/>
  <c r="X45" i="7"/>
  <c r="E52" i="7"/>
  <c r="F53" i="7"/>
  <c r="F54" i="7" s="1"/>
  <c r="D53" i="7"/>
  <c r="D54" i="7" s="1"/>
  <c r="E53" i="7"/>
  <c r="E54" i="7" s="1"/>
  <c r="D52" i="7" l="1"/>
  <c r="I54" i="7"/>
  <c r="H53" i="7"/>
  <c r="H54" i="7" s="1"/>
  <c r="H52" i="7"/>
</calcChain>
</file>

<file path=xl/sharedStrings.xml><?xml version="1.0" encoding="utf-8"?>
<sst xmlns="http://schemas.openxmlformats.org/spreadsheetml/2006/main" count="313" uniqueCount="145">
  <si>
    <t>Investissement</t>
  </si>
  <si>
    <t xml:space="preserve"> </t>
  </si>
  <si>
    <t>citerne</t>
  </si>
  <si>
    <t>Total</t>
  </si>
  <si>
    <t>avec projet</t>
  </si>
  <si>
    <t>qte</t>
  </si>
  <si>
    <t>MB</t>
  </si>
  <si>
    <t>sans projet</t>
  </si>
  <si>
    <t>Semence</t>
  </si>
  <si>
    <t>INVESTISSEMNT DE LA COMPOSANTE 2 DU PROJET</t>
  </si>
  <si>
    <r>
      <t>unit</t>
    </r>
    <r>
      <rPr>
        <b/>
        <sz val="11"/>
        <color indexed="8"/>
        <rFont val="Calibri"/>
        <family val="2"/>
      </rPr>
      <t>é</t>
    </r>
  </si>
  <si>
    <r>
      <t>ann</t>
    </r>
    <r>
      <rPr>
        <b/>
        <sz val="11"/>
        <color indexed="8"/>
        <rFont val="Calibri"/>
        <family val="2"/>
      </rPr>
      <t>é</t>
    </r>
    <r>
      <rPr>
        <b/>
        <sz val="11"/>
        <color indexed="8"/>
        <rFont val="Calibri"/>
        <family val="2"/>
      </rPr>
      <t>e 1</t>
    </r>
  </si>
  <si>
    <r>
      <t>ann</t>
    </r>
    <r>
      <rPr>
        <b/>
        <sz val="11"/>
        <color indexed="8"/>
        <rFont val="Calibri"/>
        <family val="2"/>
      </rPr>
      <t>é</t>
    </r>
    <r>
      <rPr>
        <b/>
        <sz val="11"/>
        <color indexed="8"/>
        <rFont val="Calibri"/>
        <family val="2"/>
      </rPr>
      <t>e 2</t>
    </r>
  </si>
  <si>
    <r>
      <t>ann</t>
    </r>
    <r>
      <rPr>
        <b/>
        <sz val="11"/>
        <color indexed="8"/>
        <rFont val="Calibri"/>
        <family val="2"/>
      </rPr>
      <t>é</t>
    </r>
    <r>
      <rPr>
        <b/>
        <sz val="11"/>
        <color indexed="8"/>
        <rFont val="Calibri"/>
        <family val="2"/>
      </rPr>
      <t>e 3</t>
    </r>
  </si>
  <si>
    <r>
      <t>ann</t>
    </r>
    <r>
      <rPr>
        <b/>
        <sz val="11"/>
        <color indexed="8"/>
        <rFont val="Calibri"/>
        <family val="2"/>
      </rPr>
      <t>é</t>
    </r>
    <r>
      <rPr>
        <b/>
        <sz val="11"/>
        <color indexed="8"/>
        <rFont val="Calibri"/>
        <family val="2"/>
      </rPr>
      <t>e 4</t>
    </r>
  </si>
  <si>
    <t>1. Investissement dans la reforestation</t>
  </si>
  <si>
    <r>
      <t>quantit</t>
    </r>
    <r>
      <rPr>
        <sz val="11"/>
        <color indexed="8"/>
        <rFont val="Calibri"/>
        <family val="2"/>
      </rPr>
      <t>é d'arbres planté</t>
    </r>
    <r>
      <rPr>
        <sz val="11"/>
        <color theme="1"/>
        <rFont val="Calibri"/>
        <family val="2"/>
        <scheme val="minor"/>
      </rPr>
      <t xml:space="preserve">s </t>
    </r>
  </si>
  <si>
    <t>arbre</t>
  </si>
  <si>
    <r>
      <t>superficie concern</t>
    </r>
    <r>
      <rPr>
        <sz val="11"/>
        <color indexed="8"/>
        <rFont val="Calibri"/>
        <family val="2"/>
      </rPr>
      <t>ée</t>
    </r>
  </si>
  <si>
    <t>ha</t>
  </si>
  <si>
    <t>US$</t>
  </si>
  <si>
    <t xml:space="preserve">Montant </t>
  </si>
  <si>
    <t xml:space="preserve">2. Investissement dans la construction de citernes </t>
  </si>
  <si>
    <t>Montant disponible</t>
  </si>
  <si>
    <t>3. Investissement dans les micro retenus</t>
  </si>
  <si>
    <t>montant disponible</t>
  </si>
  <si>
    <r>
      <t>4. Protection des berges de rivi</t>
    </r>
    <r>
      <rPr>
        <sz val="11"/>
        <color theme="1"/>
        <rFont val="Calibri"/>
        <family val="2"/>
      </rPr>
      <t>è</t>
    </r>
    <r>
      <rPr>
        <sz val="11"/>
        <color theme="1"/>
        <rFont val="Calibri"/>
        <family val="2"/>
        <scheme val="minor"/>
      </rPr>
      <t>res</t>
    </r>
  </si>
  <si>
    <t>MB supplementaire</t>
  </si>
  <si>
    <t>Situation sans projet</t>
  </si>
  <si>
    <t>Superficie concernee</t>
  </si>
  <si>
    <t>unite</t>
  </si>
  <si>
    <r>
      <t>ann</t>
    </r>
    <r>
      <rPr>
        <b/>
        <sz val="11"/>
        <color indexed="8"/>
        <rFont val="Calibri"/>
        <family val="2"/>
      </rPr>
      <t>é</t>
    </r>
    <r>
      <rPr>
        <b/>
        <sz val="11"/>
        <color indexed="8"/>
        <rFont val="Calibri"/>
        <family val="2"/>
      </rPr>
      <t>e 5</t>
    </r>
  </si>
  <si>
    <r>
      <t>ann</t>
    </r>
    <r>
      <rPr>
        <b/>
        <sz val="11"/>
        <color indexed="8"/>
        <rFont val="Calibri"/>
        <family val="2"/>
      </rPr>
      <t>é</t>
    </r>
    <r>
      <rPr>
        <b/>
        <sz val="11"/>
        <color indexed="8"/>
        <rFont val="Calibri"/>
        <family val="2"/>
      </rPr>
      <t>e 6</t>
    </r>
  </si>
  <si>
    <r>
      <t>ann</t>
    </r>
    <r>
      <rPr>
        <b/>
        <sz val="11"/>
        <color indexed="8"/>
        <rFont val="Calibri"/>
        <family val="2"/>
      </rPr>
      <t>é</t>
    </r>
    <r>
      <rPr>
        <b/>
        <sz val="11"/>
        <color indexed="8"/>
        <rFont val="Calibri"/>
        <family val="2"/>
      </rPr>
      <t>e 7</t>
    </r>
  </si>
  <si>
    <r>
      <t>ann</t>
    </r>
    <r>
      <rPr>
        <b/>
        <sz val="11"/>
        <color indexed="8"/>
        <rFont val="Calibri"/>
        <family val="2"/>
      </rPr>
      <t>é</t>
    </r>
    <r>
      <rPr>
        <b/>
        <sz val="11"/>
        <color indexed="8"/>
        <rFont val="Calibri"/>
        <family val="2"/>
      </rPr>
      <t>e 8</t>
    </r>
  </si>
  <si>
    <r>
      <t>ann</t>
    </r>
    <r>
      <rPr>
        <b/>
        <sz val="11"/>
        <color indexed="8"/>
        <rFont val="Calibri"/>
        <family val="2"/>
      </rPr>
      <t>é</t>
    </r>
    <r>
      <rPr>
        <b/>
        <sz val="11"/>
        <color indexed="8"/>
        <rFont val="Calibri"/>
        <family val="2"/>
      </rPr>
      <t>e 9</t>
    </r>
  </si>
  <si>
    <r>
      <t>ann</t>
    </r>
    <r>
      <rPr>
        <b/>
        <sz val="11"/>
        <color indexed="8"/>
        <rFont val="Calibri"/>
        <family val="2"/>
      </rPr>
      <t>é</t>
    </r>
    <r>
      <rPr>
        <b/>
        <sz val="11"/>
        <color indexed="8"/>
        <rFont val="Calibri"/>
        <family val="2"/>
      </rPr>
      <t>e 10</t>
    </r>
  </si>
  <si>
    <r>
      <t>ann</t>
    </r>
    <r>
      <rPr>
        <b/>
        <sz val="11"/>
        <color indexed="8"/>
        <rFont val="Calibri"/>
        <family val="2"/>
      </rPr>
      <t>é</t>
    </r>
    <r>
      <rPr>
        <b/>
        <sz val="11"/>
        <color indexed="8"/>
        <rFont val="Calibri"/>
        <family val="2"/>
      </rPr>
      <t>e 11</t>
    </r>
  </si>
  <si>
    <r>
      <t>ann</t>
    </r>
    <r>
      <rPr>
        <b/>
        <sz val="11"/>
        <color indexed="8"/>
        <rFont val="Calibri"/>
        <family val="2"/>
      </rPr>
      <t>é</t>
    </r>
    <r>
      <rPr>
        <b/>
        <sz val="11"/>
        <color indexed="8"/>
        <rFont val="Calibri"/>
        <family val="2"/>
      </rPr>
      <t>e 12</t>
    </r>
  </si>
  <si>
    <r>
      <t>ann</t>
    </r>
    <r>
      <rPr>
        <b/>
        <sz val="11"/>
        <color indexed="8"/>
        <rFont val="Calibri"/>
        <family val="2"/>
      </rPr>
      <t>é</t>
    </r>
    <r>
      <rPr>
        <b/>
        <sz val="11"/>
        <color indexed="8"/>
        <rFont val="Calibri"/>
        <family val="2"/>
      </rPr>
      <t>e 13</t>
    </r>
  </si>
  <si>
    <r>
      <t>ann</t>
    </r>
    <r>
      <rPr>
        <b/>
        <sz val="11"/>
        <color indexed="8"/>
        <rFont val="Calibri"/>
        <family val="2"/>
      </rPr>
      <t>é</t>
    </r>
    <r>
      <rPr>
        <b/>
        <sz val="11"/>
        <color indexed="8"/>
        <rFont val="Calibri"/>
        <family val="2"/>
      </rPr>
      <t>e 14</t>
    </r>
  </si>
  <si>
    <r>
      <t>ann</t>
    </r>
    <r>
      <rPr>
        <b/>
        <sz val="11"/>
        <color indexed="8"/>
        <rFont val="Calibri"/>
        <family val="2"/>
      </rPr>
      <t>é</t>
    </r>
    <r>
      <rPr>
        <b/>
        <sz val="11"/>
        <color indexed="8"/>
        <rFont val="Calibri"/>
        <family val="2"/>
      </rPr>
      <t>e 15</t>
    </r>
  </si>
  <si>
    <t>Manque a gagner de l'abandon de la coupe de bois</t>
  </si>
  <si>
    <t>MB avec projet</t>
  </si>
  <si>
    <t>MB sans projet</t>
  </si>
  <si>
    <t>superficie cummulee</t>
  </si>
  <si>
    <t>Superficie</t>
  </si>
  <si>
    <t xml:space="preserve">MBSP/ha </t>
  </si>
  <si>
    <r>
      <t>ann</t>
    </r>
    <r>
      <rPr>
        <b/>
        <sz val="11"/>
        <color indexed="8"/>
        <rFont val="Calibri"/>
        <family val="2"/>
      </rPr>
      <t>ée 16</t>
    </r>
  </si>
  <si>
    <r>
      <t>ann</t>
    </r>
    <r>
      <rPr>
        <b/>
        <sz val="11"/>
        <color indexed="8"/>
        <rFont val="Calibri"/>
        <family val="2"/>
      </rPr>
      <t>ée 17</t>
    </r>
  </si>
  <si>
    <r>
      <t>ann</t>
    </r>
    <r>
      <rPr>
        <b/>
        <sz val="11"/>
        <color indexed="8"/>
        <rFont val="Calibri"/>
        <family val="2"/>
      </rPr>
      <t>ée 18</t>
    </r>
  </si>
  <si>
    <r>
      <t>ann</t>
    </r>
    <r>
      <rPr>
        <b/>
        <sz val="11"/>
        <color indexed="8"/>
        <rFont val="Calibri"/>
        <family val="2"/>
      </rPr>
      <t>ée 19</t>
    </r>
  </si>
  <si>
    <r>
      <t>ann</t>
    </r>
    <r>
      <rPr>
        <b/>
        <sz val="11"/>
        <color indexed="8"/>
        <rFont val="Calibri"/>
        <family val="2"/>
      </rPr>
      <t>ée 20</t>
    </r>
  </si>
  <si>
    <t>Supplement de valeur ajoutee</t>
  </si>
  <si>
    <r>
      <t>ann</t>
    </r>
    <r>
      <rPr>
        <b/>
        <sz val="11"/>
        <color indexed="8"/>
        <rFont val="Calibri"/>
        <family val="2"/>
      </rPr>
      <t>é</t>
    </r>
    <r>
      <rPr>
        <b/>
        <sz val="11"/>
        <color indexed="8"/>
        <rFont val="Calibri"/>
        <family val="2"/>
      </rPr>
      <t>e 16</t>
    </r>
    <r>
      <rPr>
        <sz val="11"/>
        <color theme="1"/>
        <rFont val="Calibri"/>
        <family val="2"/>
        <scheme val="minor"/>
      </rPr>
      <t/>
    </r>
  </si>
  <si>
    <r>
      <t>ann</t>
    </r>
    <r>
      <rPr>
        <b/>
        <sz val="11"/>
        <color indexed="8"/>
        <rFont val="Calibri"/>
        <family val="2"/>
      </rPr>
      <t>é</t>
    </r>
    <r>
      <rPr>
        <b/>
        <sz val="11"/>
        <color indexed="8"/>
        <rFont val="Calibri"/>
        <family val="2"/>
      </rPr>
      <t>e 17</t>
    </r>
    <r>
      <rPr>
        <sz val="11"/>
        <color theme="1"/>
        <rFont val="Calibri"/>
        <family val="2"/>
        <scheme val="minor"/>
      </rPr>
      <t/>
    </r>
  </si>
  <si>
    <r>
      <t>ann</t>
    </r>
    <r>
      <rPr>
        <b/>
        <sz val="11"/>
        <color indexed="8"/>
        <rFont val="Calibri"/>
        <family val="2"/>
      </rPr>
      <t>é</t>
    </r>
    <r>
      <rPr>
        <b/>
        <sz val="11"/>
        <color indexed="8"/>
        <rFont val="Calibri"/>
        <family val="2"/>
      </rPr>
      <t>e 18</t>
    </r>
    <r>
      <rPr>
        <sz val="11"/>
        <color theme="1"/>
        <rFont val="Calibri"/>
        <family val="2"/>
        <scheme val="minor"/>
      </rPr>
      <t/>
    </r>
  </si>
  <si>
    <r>
      <t>ann</t>
    </r>
    <r>
      <rPr>
        <b/>
        <sz val="11"/>
        <color indexed="8"/>
        <rFont val="Calibri"/>
        <family val="2"/>
      </rPr>
      <t>é</t>
    </r>
    <r>
      <rPr>
        <b/>
        <sz val="11"/>
        <color indexed="8"/>
        <rFont val="Calibri"/>
        <family val="2"/>
      </rPr>
      <t>e 19</t>
    </r>
    <r>
      <rPr>
        <sz val="11"/>
        <color theme="1"/>
        <rFont val="Calibri"/>
        <family val="2"/>
        <scheme val="minor"/>
      </rPr>
      <t/>
    </r>
  </si>
  <si>
    <r>
      <t>ann</t>
    </r>
    <r>
      <rPr>
        <b/>
        <sz val="11"/>
        <color indexed="8"/>
        <rFont val="Calibri"/>
        <family val="2"/>
      </rPr>
      <t>é</t>
    </r>
    <r>
      <rPr>
        <b/>
        <sz val="11"/>
        <color indexed="8"/>
        <rFont val="Calibri"/>
        <family val="2"/>
      </rPr>
      <t>e 20</t>
    </r>
    <r>
      <rPr>
        <sz val="11"/>
        <color theme="1"/>
        <rFont val="Calibri"/>
        <family val="2"/>
        <scheme val="minor"/>
      </rPr>
      <t/>
    </r>
  </si>
  <si>
    <t>superficie</t>
  </si>
  <si>
    <t>MB totale de l'association haricot/patate</t>
  </si>
  <si>
    <t>Supplement</t>
  </si>
  <si>
    <t>foret</t>
  </si>
  <si>
    <t>micro retenu</t>
  </si>
  <si>
    <t>protection berge</t>
  </si>
  <si>
    <t>Investissement total</t>
  </si>
  <si>
    <t xml:space="preserve">Administration </t>
  </si>
  <si>
    <t>Investissement (HTG)</t>
  </si>
  <si>
    <t>Flux</t>
  </si>
  <si>
    <t>Situation avec projet</t>
  </si>
  <si>
    <r>
      <t>quantite de micro-retenus de 30 m</t>
    </r>
    <r>
      <rPr>
        <vertAlign val="superscript"/>
        <sz val="11"/>
        <color theme="1"/>
        <rFont val="Calibri"/>
        <family val="2"/>
        <scheme val="minor"/>
      </rPr>
      <t>3</t>
    </r>
  </si>
  <si>
    <t>Main d'oeuvre</t>
  </si>
  <si>
    <t>Fertilisants</t>
  </si>
  <si>
    <t>pesticides</t>
  </si>
  <si>
    <t>Rubrique</t>
  </si>
  <si>
    <t>Depenses totales</t>
  </si>
  <si>
    <t>Produit brut</t>
  </si>
  <si>
    <t>Haricot+patate</t>
  </si>
  <si>
    <t>Mais+patate</t>
  </si>
  <si>
    <t>Bois</t>
  </si>
  <si>
    <t>Avant</t>
  </si>
  <si>
    <t>Montant (HTG/ha)</t>
  </si>
  <si>
    <t>Legumes</t>
  </si>
  <si>
    <t>Banane</t>
  </si>
  <si>
    <r>
      <t>Ma</t>
    </r>
    <r>
      <rPr>
        <b/>
        <sz val="11"/>
        <color theme="1"/>
        <rFont val="Calibri"/>
        <family val="2"/>
      </rPr>
      <t>ï</t>
    </r>
    <r>
      <rPr>
        <b/>
        <sz val="11"/>
        <color theme="1"/>
        <rFont val="Calibri"/>
        <family val="2"/>
        <scheme val="minor"/>
      </rPr>
      <t>s</t>
    </r>
  </si>
  <si>
    <t>taux de change: 1USD=42.5 HTG</t>
  </si>
  <si>
    <t>Surface (ha)</t>
  </si>
  <si>
    <t>MB sans projet (HTG)</t>
  </si>
  <si>
    <t>TIR sur 20 ans</t>
  </si>
  <si>
    <t>Taux d'actualisation</t>
  </si>
  <si>
    <t>Scenario de base</t>
  </si>
  <si>
    <t>Marge Brute (MB)</t>
  </si>
  <si>
    <r>
      <t>Apr</t>
    </r>
    <r>
      <rPr>
        <b/>
        <sz val="11"/>
        <color theme="1"/>
        <rFont val="Calibri"/>
        <family val="2"/>
      </rPr>
      <t>è</t>
    </r>
    <r>
      <rPr>
        <b/>
        <sz val="11"/>
        <color theme="1"/>
        <rFont val="Calibri"/>
        <family val="2"/>
        <scheme val="minor"/>
      </rPr>
      <t>s</t>
    </r>
  </si>
  <si>
    <t>Marge brute exploitation forestiere</t>
  </si>
  <si>
    <t xml:space="preserve">Nombre de citernes </t>
  </si>
  <si>
    <t>Audit</t>
  </si>
  <si>
    <t>Evaluation</t>
  </si>
  <si>
    <t>Total gestion</t>
  </si>
  <si>
    <t>Grand Total</t>
  </si>
  <si>
    <t>MB banane avec projet</t>
  </si>
  <si>
    <t>Cummul</t>
  </si>
  <si>
    <t>Niveau investissement</t>
  </si>
  <si>
    <t>superficie exploitee</t>
  </si>
  <si>
    <r>
      <t>Gestion parc apr</t>
    </r>
    <r>
      <rPr>
        <b/>
        <sz val="11"/>
        <color theme="1"/>
        <rFont val="Calibri"/>
        <family val="2"/>
      </rPr>
      <t>è</t>
    </r>
    <r>
      <rPr>
        <b/>
        <sz val="11"/>
        <color theme="1"/>
        <rFont val="Calibri"/>
        <family val="2"/>
        <scheme val="minor"/>
      </rPr>
      <t>s projet</t>
    </r>
  </si>
  <si>
    <t>Maintenance infrastructures</t>
  </si>
  <si>
    <t>Analyse de sensibilite</t>
  </si>
  <si>
    <r>
      <t>Suppl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ment</t>
    </r>
  </si>
  <si>
    <t xml:space="preserve">MBAP/ha </t>
  </si>
  <si>
    <r>
      <t>Analyse de sensibilit</t>
    </r>
    <r>
      <rPr>
        <sz val="11"/>
        <color theme="1"/>
        <rFont val="Calibri"/>
        <family val="2"/>
      </rPr>
      <t>é</t>
    </r>
  </si>
  <si>
    <t>MB total avec projet</t>
  </si>
  <si>
    <r>
      <t>Analyse de sensibilit</t>
    </r>
    <r>
      <rPr>
        <b/>
        <sz val="11"/>
        <color theme="1"/>
        <rFont val="Calibri"/>
        <family val="2"/>
      </rPr>
      <t>é</t>
    </r>
  </si>
  <si>
    <t>MB/ha avec projet</t>
  </si>
  <si>
    <t>MB chaque 4 ans</t>
  </si>
  <si>
    <t>2. Hypothese: rendements avec projet diminuent de 10%</t>
  </si>
  <si>
    <t>VAN USD</t>
  </si>
  <si>
    <t>VAN HTG</t>
  </si>
  <si>
    <t>Scenario 1: diminution de 15% de la superficie mise en exploitation rationnelle des arbres</t>
  </si>
  <si>
    <t>Scenario 2: Augmentation de deux ans du delais d'exploitation rationnelle des arbres</t>
  </si>
  <si>
    <t>Scenario 1</t>
  </si>
  <si>
    <t>Scenario 2: augmentation delais</t>
  </si>
  <si>
    <t>Scenario 1: diminution de 15% de la superficie esperee en maraichage</t>
  </si>
  <si>
    <t>Scenario 2: Augmentation de deux ans du delais d'amelioration du maraichage</t>
  </si>
  <si>
    <t>Flux scenario 1</t>
  </si>
  <si>
    <t>Flux scenario 2</t>
  </si>
  <si>
    <t>Scenario 2</t>
  </si>
  <si>
    <t>Scenario 3</t>
  </si>
  <si>
    <t>Scenario 3: scenario 1+2</t>
  </si>
  <si>
    <t>Flux scenario 3</t>
  </si>
  <si>
    <t>Scenario 1: diminution de 15% de la superficie valorisee avec paquets techniques ameliore</t>
  </si>
  <si>
    <t>Scenario 2: Augmentation de deux ans du delai de construction de l'ouvrage et d'adoption techniques ameliorees</t>
  </si>
  <si>
    <t>Scenario 1: diminution de 15% de la superficie esperee en bananes</t>
  </si>
  <si>
    <t>Scenario 2: Augmentation de deux ans du delais d'adoption de la banane</t>
  </si>
  <si>
    <t>Scenario 3: Scenario 1 + 2</t>
  </si>
  <si>
    <t xml:space="preserve">Scenario 1: </t>
  </si>
  <si>
    <t>Diminution 15% taux d'adoption</t>
  </si>
  <si>
    <t>Total MB supplementaire</t>
  </si>
  <si>
    <t>Scenario 4</t>
  </si>
  <si>
    <t>Scenario 5</t>
  </si>
  <si>
    <t>Scenario 6</t>
  </si>
  <si>
    <t>Total couts+20%</t>
  </si>
  <si>
    <t>Scenario 7</t>
  </si>
  <si>
    <t>Flux scenario 4: couts+20%</t>
  </si>
  <si>
    <t>Flux scenario 5: SC 1 + SC 4</t>
  </si>
  <si>
    <t>Flux scenario 6: SC 2 + SC 4</t>
  </si>
  <si>
    <t>Flux scenario 7: SC 3 + SC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</si>
</sst>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3" fontId="0" fillId="0" borderId="0" xfId="0" applyNumberForma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0" fillId="2" borderId="0" xfId="0" applyFill="1"/>
    <xf numFmtId="3" fontId="0" fillId="2" borderId="0" xfId="0" applyNumberFormat="1" applyFill="1"/>
    <xf numFmtId="0" fontId="2" fillId="2" borderId="0" xfId="0" applyFont="1" applyFill="1"/>
    <xf numFmtId="3" fontId="2" fillId="2" borderId="0" xfId="0" applyNumberFormat="1" applyFont="1" applyFill="1"/>
    <xf numFmtId="0" fontId="2" fillId="3" borderId="0" xfId="0" applyFont="1" applyFill="1"/>
    <xf numFmtId="0" fontId="2" fillId="4" borderId="0" xfId="0" applyFont="1" applyFill="1"/>
    <xf numFmtId="3" fontId="0" fillId="3" borderId="0" xfId="0" applyNumberFormat="1" applyFont="1" applyFill="1"/>
    <xf numFmtId="3" fontId="0" fillId="4" borderId="0" xfId="0" applyNumberFormat="1" applyFont="1" applyFill="1"/>
    <xf numFmtId="164" fontId="0" fillId="0" borderId="1" xfId="0" applyNumberFormat="1" applyBorder="1"/>
    <xf numFmtId="3" fontId="0" fillId="0" borderId="1" xfId="0" applyNumberFormat="1" applyBorder="1"/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1" xfId="0" applyFont="1" applyBorder="1"/>
    <xf numFmtId="3" fontId="2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3" fontId="0" fillId="0" borderId="5" xfId="0" applyNumberFormat="1" applyFill="1" applyBorder="1"/>
    <xf numFmtId="0" fontId="0" fillId="0" borderId="0" xfId="0" applyFont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0" fontId="2" fillId="5" borderId="0" xfId="0" applyFont="1" applyFill="1"/>
    <xf numFmtId="0" fontId="0" fillId="5" borderId="0" xfId="0" applyFill="1"/>
    <xf numFmtId="3" fontId="0" fillId="5" borderId="0" xfId="0" applyNumberFormat="1" applyFill="1"/>
    <xf numFmtId="0" fontId="2" fillId="6" borderId="0" xfId="0" applyFont="1" applyFill="1"/>
    <xf numFmtId="0" fontId="0" fillId="6" borderId="0" xfId="0" applyFill="1"/>
    <xf numFmtId="3" fontId="0" fillId="6" borderId="0" xfId="0" applyNumberFormat="1" applyFill="1"/>
    <xf numFmtId="0" fontId="0" fillId="7" borderId="0" xfId="0" applyFill="1"/>
    <xf numFmtId="0" fontId="2" fillId="7" borderId="0" xfId="0" applyFont="1" applyFill="1"/>
    <xf numFmtId="3" fontId="0" fillId="7" borderId="0" xfId="0" applyNumberFormat="1" applyFont="1" applyFill="1"/>
    <xf numFmtId="3" fontId="2" fillId="5" borderId="0" xfId="0" applyNumberFormat="1" applyFont="1" applyFill="1"/>
    <xf numFmtId="3" fontId="2" fillId="6" borderId="0" xfId="0" applyNumberFormat="1" applyFont="1" applyFill="1"/>
    <xf numFmtId="0" fontId="0" fillId="8" borderId="0" xfId="0" applyFill="1"/>
    <xf numFmtId="3" fontId="0" fillId="8" borderId="0" xfId="0" applyNumberFormat="1" applyFill="1"/>
    <xf numFmtId="0" fontId="2" fillId="8" borderId="0" xfId="0" applyFont="1" applyFill="1"/>
    <xf numFmtId="3" fontId="2" fillId="8" borderId="0" xfId="0" applyNumberFormat="1" applyFont="1" applyFill="1"/>
    <xf numFmtId="3" fontId="0" fillId="8" borderId="0" xfId="0" applyNumberFormat="1" applyFont="1" applyFill="1"/>
    <xf numFmtId="0" fontId="2" fillId="8" borderId="1" xfId="0" applyFont="1" applyFill="1" applyBorder="1" applyAlignment="1">
      <alignment horizontal="center" vertical="center" wrapText="1"/>
    </xf>
    <xf numFmtId="0" fontId="2" fillId="9" borderId="0" xfId="0" applyFont="1" applyFill="1"/>
    <xf numFmtId="3" fontId="0" fillId="9" borderId="0" xfId="0" applyNumberFormat="1" applyFont="1" applyFill="1"/>
    <xf numFmtId="0" fontId="2" fillId="10" borderId="0" xfId="0" applyFont="1" applyFill="1"/>
    <xf numFmtId="3" fontId="0" fillId="10" borderId="0" xfId="0" applyNumberFormat="1" applyFill="1"/>
    <xf numFmtId="3" fontId="0" fillId="10" borderId="0" xfId="0" applyNumberFormat="1" applyFont="1" applyFill="1"/>
    <xf numFmtId="0" fontId="2" fillId="10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1" borderId="0" xfId="0" applyFont="1" applyFill="1"/>
    <xf numFmtId="3" fontId="0" fillId="11" borderId="0" xfId="0" applyNumberFormat="1" applyFont="1" applyFill="1"/>
    <xf numFmtId="0" fontId="2" fillId="12" borderId="0" xfId="0" applyFont="1" applyFill="1"/>
    <xf numFmtId="3" fontId="0" fillId="12" borderId="0" xfId="0" applyNumberFormat="1" applyFont="1" applyFill="1"/>
    <xf numFmtId="0" fontId="2" fillId="1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C3:M46"/>
  <sheetViews>
    <sheetView tabSelected="1" workbookViewId="0">
      <selection activeCell="D18" sqref="D18"/>
    </sheetView>
  </sheetViews>
  <sheetFormatPr defaultRowHeight="15" x14ac:dyDescent="0.25"/>
  <cols>
    <col min="3" max="3" width="29.28515625" customWidth="1"/>
    <col min="5" max="5" width="9.140625" style="25"/>
    <col min="6" max="7" width="10.140625" bestFit="1" customWidth="1"/>
    <col min="8" max="8" width="12.140625" customWidth="1"/>
    <col min="9" max="9" width="10.140625" bestFit="1" customWidth="1"/>
    <col min="10" max="10" width="11" customWidth="1"/>
    <col min="15" max="15" width="11.42578125" customWidth="1"/>
  </cols>
  <sheetData>
    <row r="3" spans="3:13" x14ac:dyDescent="0.25">
      <c r="C3" s="62" t="s">
        <v>9</v>
      </c>
      <c r="D3" s="63"/>
      <c r="E3" s="63"/>
      <c r="F3" s="63"/>
      <c r="G3" s="63"/>
      <c r="H3" s="63"/>
      <c r="I3" s="63"/>
      <c r="J3" s="64"/>
    </row>
    <row r="4" spans="3:13" x14ac:dyDescent="0.25">
      <c r="C4" s="19"/>
      <c r="D4" s="19"/>
      <c r="E4" s="20" t="s">
        <v>10</v>
      </c>
      <c r="F4" s="20" t="s">
        <v>11</v>
      </c>
      <c r="G4" s="20" t="s">
        <v>12</v>
      </c>
      <c r="H4" s="20" t="s">
        <v>13</v>
      </c>
      <c r="I4" s="20" t="s">
        <v>14</v>
      </c>
      <c r="J4" s="20" t="s">
        <v>3</v>
      </c>
    </row>
    <row r="5" spans="3:13" x14ac:dyDescent="0.25">
      <c r="C5" s="21" t="s">
        <v>15</v>
      </c>
      <c r="D5" s="19"/>
      <c r="E5" s="24"/>
      <c r="F5" s="19"/>
      <c r="G5" s="19"/>
      <c r="H5" s="19"/>
      <c r="I5" s="19"/>
      <c r="J5" s="19"/>
    </row>
    <row r="6" spans="3:13" x14ac:dyDescent="0.25">
      <c r="C6" s="19" t="s">
        <v>16</v>
      </c>
      <c r="D6" s="19"/>
      <c r="E6" s="24" t="s">
        <v>17</v>
      </c>
      <c r="F6" s="15">
        <v>300000</v>
      </c>
      <c r="G6" s="15">
        <v>400000</v>
      </c>
      <c r="H6" s="15">
        <v>400000</v>
      </c>
      <c r="I6" s="15">
        <v>400000</v>
      </c>
      <c r="J6" s="15">
        <f>SUM(F6:I6)</f>
        <v>1500000</v>
      </c>
    </row>
    <row r="7" spans="3:13" x14ac:dyDescent="0.25">
      <c r="C7" s="19" t="s">
        <v>18</v>
      </c>
      <c r="D7" s="19"/>
      <c r="E7" s="24" t="s">
        <v>19</v>
      </c>
      <c r="F7" s="15">
        <f>F6/1000</f>
        <v>300</v>
      </c>
      <c r="G7" s="15">
        <f>G6/1000</f>
        <v>400</v>
      </c>
      <c r="H7" s="15">
        <f>H6/1000</f>
        <v>400</v>
      </c>
      <c r="I7" s="15">
        <f>I6/1000</f>
        <v>400</v>
      </c>
      <c r="J7" s="15">
        <f>SUM(F7:I7)</f>
        <v>1500</v>
      </c>
    </row>
    <row r="8" spans="3:13" x14ac:dyDescent="0.25">
      <c r="C8" s="19" t="s">
        <v>21</v>
      </c>
      <c r="D8" s="19"/>
      <c r="E8" s="24" t="s">
        <v>20</v>
      </c>
      <c r="F8" s="15">
        <v>150000</v>
      </c>
      <c r="G8" s="15">
        <v>200000</v>
      </c>
      <c r="H8" s="15">
        <v>200000</v>
      </c>
      <c r="I8" s="15">
        <v>200000</v>
      </c>
      <c r="J8" s="15">
        <f>SUM(F8:I8)</f>
        <v>750000</v>
      </c>
    </row>
    <row r="9" spans="3:13" x14ac:dyDescent="0.25">
      <c r="C9" s="19"/>
      <c r="D9" s="19"/>
      <c r="E9" s="24"/>
      <c r="F9" s="15"/>
      <c r="G9" s="15"/>
      <c r="H9" s="15"/>
      <c r="I9" s="15"/>
      <c r="J9" s="15"/>
    </row>
    <row r="10" spans="3:13" x14ac:dyDescent="0.25">
      <c r="C10" s="21" t="s">
        <v>22</v>
      </c>
      <c r="D10" s="19"/>
      <c r="E10" s="24"/>
      <c r="F10" s="15"/>
      <c r="G10" s="15"/>
      <c r="H10" s="15"/>
      <c r="I10" s="15"/>
      <c r="J10" s="15"/>
    </row>
    <row r="11" spans="3:13" x14ac:dyDescent="0.25">
      <c r="C11" s="21"/>
      <c r="D11" s="19"/>
      <c r="E11" s="24"/>
      <c r="F11" s="15"/>
      <c r="G11" s="15"/>
      <c r="H11" s="15"/>
      <c r="I11" s="15"/>
      <c r="J11" s="15"/>
    </row>
    <row r="12" spans="3:13" x14ac:dyDescent="0.25">
      <c r="C12" s="22" t="s">
        <v>23</v>
      </c>
      <c r="D12" s="19"/>
      <c r="E12" s="24" t="s">
        <v>20</v>
      </c>
      <c r="F12" s="15">
        <v>50000</v>
      </c>
      <c r="G12" s="15">
        <v>350000</v>
      </c>
      <c r="H12" s="15">
        <v>430000</v>
      </c>
      <c r="I12" s="29">
        <v>750000</v>
      </c>
      <c r="J12" s="15">
        <f>SUM(F12:I12)</f>
        <v>1580000</v>
      </c>
    </row>
    <row r="13" spans="3:13" x14ac:dyDescent="0.25">
      <c r="C13" s="19" t="s">
        <v>94</v>
      </c>
      <c r="D13" s="19"/>
      <c r="E13" s="24" t="s">
        <v>20</v>
      </c>
      <c r="F13" s="15">
        <v>10</v>
      </c>
      <c r="G13" s="15">
        <v>70</v>
      </c>
      <c r="H13" s="15">
        <v>86</v>
      </c>
      <c r="I13" s="15">
        <v>150</v>
      </c>
      <c r="J13" s="15">
        <f>SUM(F13:I13)</f>
        <v>316</v>
      </c>
    </row>
    <row r="14" spans="3:13" x14ac:dyDescent="0.25">
      <c r="C14" s="21"/>
      <c r="D14" s="19"/>
      <c r="E14" s="24"/>
      <c r="F14" s="15"/>
      <c r="G14" s="15"/>
      <c r="H14" s="15"/>
      <c r="I14" s="15"/>
      <c r="J14" s="15"/>
    </row>
    <row r="15" spans="3:13" x14ac:dyDescent="0.25">
      <c r="C15" s="19"/>
      <c r="D15" s="19"/>
      <c r="E15" s="24"/>
      <c r="F15" s="15"/>
      <c r="G15" s="15"/>
      <c r="H15" s="15"/>
      <c r="I15" s="15"/>
      <c r="J15" s="15"/>
      <c r="M15" t="s">
        <v>1</v>
      </c>
    </row>
    <row r="16" spans="3:13" x14ac:dyDescent="0.25">
      <c r="C16" s="21" t="s">
        <v>24</v>
      </c>
      <c r="D16" s="19"/>
      <c r="E16" s="24"/>
      <c r="F16" s="15"/>
      <c r="G16" s="15"/>
      <c r="H16" s="15"/>
      <c r="I16" s="15"/>
      <c r="J16" s="15"/>
    </row>
    <row r="17" spans="3:12" x14ac:dyDescent="0.25">
      <c r="C17" s="19"/>
      <c r="D17" s="19"/>
      <c r="E17" s="24"/>
      <c r="F17" s="15"/>
      <c r="G17" s="15"/>
      <c r="H17" s="15"/>
      <c r="I17" s="15"/>
      <c r="J17" s="15"/>
    </row>
    <row r="18" spans="3:12" x14ac:dyDescent="0.25">
      <c r="C18" s="21" t="s">
        <v>25</v>
      </c>
      <c r="D18" s="19"/>
      <c r="E18" s="24" t="s">
        <v>20</v>
      </c>
      <c r="F18" s="15">
        <v>100000</v>
      </c>
      <c r="G18" s="15">
        <v>500000</v>
      </c>
      <c r="H18" s="15">
        <v>600000</v>
      </c>
      <c r="I18" s="15">
        <v>800000</v>
      </c>
      <c r="J18" s="15">
        <f>SUM(F18:I18)</f>
        <v>2000000</v>
      </c>
    </row>
    <row r="19" spans="3:12" ht="17.25" x14ac:dyDescent="0.25">
      <c r="C19" s="19" t="s">
        <v>70</v>
      </c>
      <c r="D19" s="19"/>
      <c r="E19" s="24"/>
      <c r="F19" s="15">
        <v>10</v>
      </c>
      <c r="G19" s="15">
        <v>50</v>
      </c>
      <c r="H19" s="15">
        <v>60</v>
      </c>
      <c r="I19" s="15">
        <v>80</v>
      </c>
      <c r="J19" s="15">
        <f>SUM(F19:I19)</f>
        <v>200</v>
      </c>
    </row>
    <row r="20" spans="3:12" x14ac:dyDescent="0.25">
      <c r="C20" s="19"/>
      <c r="D20" s="19"/>
      <c r="E20" s="24"/>
      <c r="F20" s="15"/>
      <c r="G20" s="15"/>
      <c r="H20" s="15"/>
      <c r="I20" s="15"/>
      <c r="J20" s="15"/>
    </row>
    <row r="21" spans="3:12" x14ac:dyDescent="0.25">
      <c r="C21" s="19" t="s">
        <v>26</v>
      </c>
      <c r="D21" s="19"/>
      <c r="E21" s="24"/>
      <c r="F21" s="15"/>
      <c r="G21" s="15"/>
      <c r="H21" s="15"/>
      <c r="I21" s="15"/>
      <c r="J21" s="15"/>
    </row>
    <row r="22" spans="3:12" x14ac:dyDescent="0.25">
      <c r="C22" s="19" t="s">
        <v>25</v>
      </c>
      <c r="D22" s="19"/>
      <c r="E22" s="24" t="s">
        <v>20</v>
      </c>
      <c r="F22" s="15">
        <v>0</v>
      </c>
      <c r="G22" s="15">
        <v>350000</v>
      </c>
      <c r="H22" s="15">
        <v>620000</v>
      </c>
      <c r="I22" s="15">
        <v>280000</v>
      </c>
      <c r="J22" s="15">
        <f>SUM(F22:I22)</f>
        <v>1250000</v>
      </c>
    </row>
    <row r="23" spans="3:12" x14ac:dyDescent="0.25">
      <c r="C23" s="19"/>
      <c r="D23" s="19"/>
      <c r="E23" s="24"/>
      <c r="F23" s="15"/>
      <c r="G23" s="15"/>
      <c r="H23" s="15"/>
      <c r="I23" s="15"/>
      <c r="J23" s="15"/>
    </row>
    <row r="24" spans="3:12" x14ac:dyDescent="0.25">
      <c r="C24" s="19"/>
      <c r="D24" s="19"/>
      <c r="E24" s="24"/>
      <c r="F24" s="15"/>
      <c r="G24" s="15"/>
      <c r="H24" s="15"/>
      <c r="I24" s="15"/>
      <c r="J24" s="15"/>
    </row>
    <row r="25" spans="3:12" x14ac:dyDescent="0.25">
      <c r="C25" s="18" t="s">
        <v>65</v>
      </c>
      <c r="D25" s="18"/>
      <c r="E25" s="20"/>
      <c r="F25" s="23">
        <f>F8+F12+F18+F22</f>
        <v>300000</v>
      </c>
      <c r="G25" s="23">
        <f>G8+G12+G18+G22</f>
        <v>1400000</v>
      </c>
      <c r="H25" s="23">
        <f>H8+H12+H18+H22</f>
        <v>1850000</v>
      </c>
      <c r="I25" s="23">
        <f>I8+I12+I18+I22</f>
        <v>2030000</v>
      </c>
      <c r="J25" s="23">
        <f>J8+J12+J18+J22</f>
        <v>5580000</v>
      </c>
    </row>
    <row r="26" spans="3:12" x14ac:dyDescent="0.25">
      <c r="C26" s="19"/>
      <c r="D26" s="19"/>
      <c r="E26" s="24"/>
      <c r="F26" s="15"/>
      <c r="G26" s="15"/>
      <c r="H26" s="15"/>
      <c r="I26" s="15"/>
      <c r="J26" s="15"/>
    </row>
    <row r="27" spans="3:12" x14ac:dyDescent="0.25">
      <c r="C27" s="19" t="s">
        <v>66</v>
      </c>
      <c r="D27" s="19"/>
      <c r="E27" s="24"/>
      <c r="F27" s="15">
        <v>246000</v>
      </c>
      <c r="G27" s="15">
        <v>208000</v>
      </c>
      <c r="H27" s="15">
        <v>208000</v>
      </c>
      <c r="I27" s="15">
        <v>198000</v>
      </c>
      <c r="J27" s="15">
        <f>SUM(F27:I27)</f>
        <v>860000</v>
      </c>
    </row>
    <row r="28" spans="3:12" x14ac:dyDescent="0.25">
      <c r="C28" s="19" t="s">
        <v>95</v>
      </c>
      <c r="D28" s="19"/>
      <c r="E28" s="24"/>
      <c r="F28" s="15">
        <v>15000</v>
      </c>
      <c r="G28" s="15">
        <v>15000</v>
      </c>
      <c r="H28" s="15">
        <v>15000</v>
      </c>
      <c r="I28" s="15">
        <v>15000</v>
      </c>
      <c r="J28" s="15">
        <f>SUM(F28:I28)</f>
        <v>60000</v>
      </c>
    </row>
    <row r="29" spans="3:12" x14ac:dyDescent="0.25">
      <c r="C29" s="19" t="s">
        <v>96</v>
      </c>
      <c r="D29" s="19"/>
      <c r="E29" s="24"/>
      <c r="F29" s="15">
        <v>120000</v>
      </c>
      <c r="G29" s="15">
        <v>0</v>
      </c>
      <c r="H29" s="15">
        <v>50000</v>
      </c>
      <c r="I29" s="15">
        <v>80000</v>
      </c>
      <c r="J29" s="15">
        <f>SUM(F29:I29)</f>
        <v>250000</v>
      </c>
    </row>
    <row r="30" spans="3:12" x14ac:dyDescent="0.25">
      <c r="C30" s="18" t="s">
        <v>97</v>
      </c>
      <c r="D30" s="18"/>
      <c r="E30" s="20"/>
      <c r="F30" s="23">
        <f>SUM(F27:F29)</f>
        <v>381000</v>
      </c>
      <c r="G30" s="23">
        <f>SUM(G27:G29)</f>
        <v>223000</v>
      </c>
      <c r="H30" s="23">
        <f>SUM(H27:H29)</f>
        <v>273000</v>
      </c>
      <c r="I30" s="23">
        <f>SUM(I27:I29)</f>
        <v>293000</v>
      </c>
      <c r="J30" s="23">
        <f>SUM(J27:J29)</f>
        <v>1170000</v>
      </c>
    </row>
    <row r="31" spans="3:12" x14ac:dyDescent="0.25">
      <c r="C31" s="19"/>
      <c r="D31" s="19"/>
      <c r="E31" s="24"/>
      <c r="F31" s="15"/>
      <c r="G31" s="15"/>
      <c r="H31" s="15"/>
      <c r="I31" s="15"/>
      <c r="J31" s="15"/>
    </row>
    <row r="32" spans="3:12" x14ac:dyDescent="0.25">
      <c r="C32" s="18" t="s">
        <v>98</v>
      </c>
      <c r="D32" s="18"/>
      <c r="E32" s="20"/>
      <c r="F32" s="23">
        <f>F25+F30</f>
        <v>681000</v>
      </c>
      <c r="G32" s="23">
        <f>G25+G30</f>
        <v>1623000</v>
      </c>
      <c r="H32" s="23">
        <f>H25+H30</f>
        <v>2123000</v>
      </c>
      <c r="I32" s="23">
        <f>I25+I30</f>
        <v>2323000</v>
      </c>
      <c r="J32" s="23">
        <f>J25+J30</f>
        <v>6750000</v>
      </c>
      <c r="L32" t="s">
        <v>1</v>
      </c>
    </row>
    <row r="33" spans="3:12" x14ac:dyDescent="0.25">
      <c r="C33" s="19"/>
      <c r="D33" s="19"/>
      <c r="E33" s="24"/>
      <c r="F33" s="15"/>
      <c r="G33" s="15"/>
      <c r="H33" s="15"/>
      <c r="I33" s="15"/>
      <c r="J33" s="15"/>
    </row>
    <row r="34" spans="3:12" x14ac:dyDescent="0.25">
      <c r="C34" s="19" t="s">
        <v>85</v>
      </c>
      <c r="D34" s="19">
        <v>42.5</v>
      </c>
      <c r="E34" s="24"/>
      <c r="F34" s="15"/>
      <c r="G34" s="15"/>
      <c r="H34" s="15"/>
      <c r="I34" s="15"/>
      <c r="J34" s="15"/>
    </row>
    <row r="35" spans="3:12" x14ac:dyDescent="0.25">
      <c r="C35" s="18" t="s">
        <v>67</v>
      </c>
      <c r="D35" s="18"/>
      <c r="E35" s="20"/>
      <c r="F35" s="23">
        <f>F32*$D$34</f>
        <v>28942500</v>
      </c>
      <c r="G35" s="23">
        <f>G32*$D$34</f>
        <v>68977500</v>
      </c>
      <c r="H35" s="23">
        <f>H32*$D$34</f>
        <v>90227500</v>
      </c>
      <c r="I35" s="23">
        <f>I32*$D$34</f>
        <v>98727500</v>
      </c>
      <c r="J35" s="23">
        <f>J32*$D$34</f>
        <v>286875000</v>
      </c>
    </row>
    <row r="46" spans="3:12" x14ac:dyDescent="0.25">
      <c r="L46" t="s">
        <v>1</v>
      </c>
    </row>
  </sheetData>
  <mergeCells count="1">
    <mergeCell ref="C3:J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B2:AD75"/>
  <sheetViews>
    <sheetView zoomScale="80" zoomScaleNormal="80" workbookViewId="0">
      <pane xSplit="4" topLeftCell="E1" activePane="topRight" state="frozen"/>
      <selection pane="topRight" activeCell="E1" sqref="E1"/>
    </sheetView>
  </sheetViews>
  <sheetFormatPr defaultRowHeight="15" x14ac:dyDescent="0.25"/>
  <cols>
    <col min="1" max="1" width="3.42578125" customWidth="1"/>
    <col min="3" max="3" width="12.28515625" customWidth="1"/>
    <col min="4" max="4" width="26.7109375" bestFit="1" customWidth="1"/>
    <col min="5" max="5" width="15" customWidth="1"/>
    <col min="6" max="7" width="12.7109375" customWidth="1"/>
    <col min="8" max="8" width="12.28515625" customWidth="1"/>
    <col min="9" max="9" width="11.5703125" customWidth="1"/>
    <col min="10" max="10" width="12" customWidth="1"/>
    <col min="11" max="11" width="11.28515625" customWidth="1"/>
    <col min="12" max="12" width="12" bestFit="1" customWidth="1"/>
    <col min="13" max="13" width="12" customWidth="1"/>
    <col min="14" max="15" width="10.85546875" bestFit="1" customWidth="1"/>
    <col min="16" max="16" width="12" bestFit="1" customWidth="1"/>
    <col min="17" max="19" width="10.85546875" bestFit="1" customWidth="1"/>
    <col min="20" max="20" width="12" bestFit="1" customWidth="1"/>
    <col min="21" max="24" width="10.85546875" bestFit="1" customWidth="1"/>
    <col min="25" max="26" width="12" bestFit="1" customWidth="1"/>
    <col min="27" max="29" width="10.85546875" bestFit="1" customWidth="1"/>
  </cols>
  <sheetData>
    <row r="2" spans="2:26" x14ac:dyDescent="0.25">
      <c r="Y2" s="3"/>
      <c r="Z2" s="3"/>
    </row>
    <row r="3" spans="2:26" x14ac:dyDescent="0.25">
      <c r="B3" s="1" t="s">
        <v>28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31</v>
      </c>
      <c r="J3" s="5" t="s">
        <v>32</v>
      </c>
      <c r="K3" s="5" t="s">
        <v>33</v>
      </c>
      <c r="L3" s="5" t="s">
        <v>34</v>
      </c>
      <c r="M3" s="5" t="s">
        <v>35</v>
      </c>
      <c r="N3" s="5" t="s">
        <v>36</v>
      </c>
      <c r="O3" s="5" t="s">
        <v>37</v>
      </c>
      <c r="P3" s="5" t="s">
        <v>38</v>
      </c>
      <c r="Q3" s="5" t="s">
        <v>39</v>
      </c>
      <c r="R3" s="5" t="s">
        <v>40</v>
      </c>
      <c r="S3" s="5" t="s">
        <v>41</v>
      </c>
      <c r="T3" s="5" t="s">
        <v>48</v>
      </c>
      <c r="U3" s="5" t="s">
        <v>49</v>
      </c>
      <c r="V3" s="5" t="s">
        <v>50</v>
      </c>
      <c r="W3" s="5" t="s">
        <v>51</v>
      </c>
      <c r="X3" s="5" t="s">
        <v>52</v>
      </c>
      <c r="Y3" s="3"/>
      <c r="Z3" s="3"/>
    </row>
    <row r="4" spans="2:26" x14ac:dyDescent="0.25">
      <c r="C4" t="s">
        <v>6</v>
      </c>
      <c r="D4" s="6" t="s">
        <v>62</v>
      </c>
      <c r="E4" s="7">
        <f>reforestation!F10</f>
        <v>12392500</v>
      </c>
      <c r="F4" s="7">
        <f>reforestation!G10</f>
        <v>12392500</v>
      </c>
      <c r="G4" s="7">
        <f>reforestation!H10</f>
        <v>12392500</v>
      </c>
      <c r="H4" s="7">
        <f>reforestation!I10</f>
        <v>12392500</v>
      </c>
      <c r="I4" s="7">
        <f>reforestation!J10</f>
        <v>12392500</v>
      </c>
      <c r="J4" s="7">
        <f>reforestation!K10</f>
        <v>12392500</v>
      </c>
      <c r="K4" s="7">
        <f>reforestation!L10</f>
        <v>12392500</v>
      </c>
      <c r="L4" s="7">
        <f>reforestation!M10</f>
        <v>12392500</v>
      </c>
      <c r="M4" s="7">
        <f>reforestation!N10</f>
        <v>12392500</v>
      </c>
      <c r="N4" s="7">
        <f>reforestation!O10</f>
        <v>12392500</v>
      </c>
      <c r="O4" s="7">
        <f>reforestation!P10</f>
        <v>12392500</v>
      </c>
      <c r="P4" s="7">
        <f>reforestation!Q10</f>
        <v>12392500</v>
      </c>
      <c r="Q4" s="7">
        <f>reforestation!R10</f>
        <v>12392500</v>
      </c>
      <c r="R4" s="7">
        <f>reforestation!S10</f>
        <v>12392500</v>
      </c>
      <c r="S4" s="7">
        <f>reforestation!T10</f>
        <v>12392500</v>
      </c>
      <c r="T4" s="7">
        <f>reforestation!U10</f>
        <v>12392500</v>
      </c>
      <c r="U4" s="7">
        <f>reforestation!V10</f>
        <v>12392500</v>
      </c>
      <c r="V4" s="7">
        <f>reforestation!W10</f>
        <v>12392500</v>
      </c>
      <c r="W4" s="7">
        <f>reforestation!X10</f>
        <v>12392500</v>
      </c>
      <c r="X4" s="7">
        <f>reforestation!Y10</f>
        <v>12392500</v>
      </c>
      <c r="Y4" s="3"/>
      <c r="Z4" s="3"/>
    </row>
    <row r="5" spans="2:26" x14ac:dyDescent="0.25">
      <c r="D5" s="6" t="s">
        <v>2</v>
      </c>
      <c r="E5" s="7">
        <f>citerne!D10</f>
        <v>48500</v>
      </c>
      <c r="F5" s="7">
        <f>citerne!E10</f>
        <v>388000</v>
      </c>
      <c r="G5" s="7">
        <f>citerne!F10</f>
        <v>805100</v>
      </c>
      <c r="H5" s="7">
        <f>citerne!G10</f>
        <v>1532600</v>
      </c>
      <c r="I5" s="7">
        <f>citerne!H10</f>
        <v>1532600</v>
      </c>
      <c r="J5" s="7">
        <f>citerne!I10</f>
        <v>1532600</v>
      </c>
      <c r="K5" s="7">
        <f>citerne!J10</f>
        <v>1532600</v>
      </c>
      <c r="L5" s="7">
        <f>citerne!K10</f>
        <v>1532600</v>
      </c>
      <c r="M5" s="7">
        <f>citerne!L10</f>
        <v>1532600</v>
      </c>
      <c r="N5" s="7">
        <f>citerne!M10</f>
        <v>1532600</v>
      </c>
      <c r="O5" s="7">
        <f>citerne!N10</f>
        <v>1532600</v>
      </c>
      <c r="P5" s="7">
        <f>citerne!O10</f>
        <v>1532600</v>
      </c>
      <c r="Q5" s="7">
        <f>citerne!P10</f>
        <v>1532600</v>
      </c>
      <c r="R5" s="7">
        <f>citerne!Q10</f>
        <v>1532600</v>
      </c>
      <c r="S5" s="7">
        <f>citerne!R10</f>
        <v>1532600</v>
      </c>
      <c r="T5" s="7">
        <f>citerne!S10</f>
        <v>1532600</v>
      </c>
      <c r="U5" s="7">
        <f>citerne!T10</f>
        <v>1532600</v>
      </c>
      <c r="V5" s="7">
        <f>citerne!U10</f>
        <v>1532600</v>
      </c>
      <c r="W5" s="7">
        <f>citerne!V10</f>
        <v>1532600</v>
      </c>
      <c r="X5" s="7">
        <f>citerne!W10</f>
        <v>1532600</v>
      </c>
      <c r="Y5" s="3"/>
      <c r="Z5" s="3"/>
    </row>
    <row r="6" spans="2:26" x14ac:dyDescent="0.25">
      <c r="D6" s="6" t="s">
        <v>63</v>
      </c>
      <c r="E6" s="7">
        <f>'micro retenus'!E12</f>
        <v>405000</v>
      </c>
      <c r="F6" s="7">
        <f>'micro retenus'!F12</f>
        <v>405000</v>
      </c>
      <c r="G6" s="7">
        <f>'micro retenus'!G12</f>
        <v>405000</v>
      </c>
      <c r="H6" s="7">
        <f>'micro retenus'!H12</f>
        <v>405000</v>
      </c>
      <c r="I6" s="7">
        <f>'micro retenus'!I12</f>
        <v>405000</v>
      </c>
      <c r="J6" s="7">
        <f>'micro retenus'!J12</f>
        <v>405000</v>
      </c>
      <c r="K6" s="7">
        <f>'micro retenus'!K12</f>
        <v>405000</v>
      </c>
      <c r="L6" s="7">
        <f>'micro retenus'!L12</f>
        <v>405000</v>
      </c>
      <c r="M6" s="7">
        <f>'micro retenus'!M12</f>
        <v>405000</v>
      </c>
      <c r="N6" s="7">
        <f>'micro retenus'!N12</f>
        <v>405000</v>
      </c>
      <c r="O6" s="7">
        <f>'micro retenus'!O12</f>
        <v>405000</v>
      </c>
      <c r="P6" s="7">
        <f>'micro retenus'!P12</f>
        <v>405000</v>
      </c>
      <c r="Q6" s="7">
        <f>'micro retenus'!Q12</f>
        <v>405000</v>
      </c>
      <c r="R6" s="7">
        <f>'micro retenus'!R12</f>
        <v>405000</v>
      </c>
      <c r="S6" s="7">
        <f>'micro retenus'!S12</f>
        <v>405000</v>
      </c>
      <c r="T6" s="7">
        <f>'micro retenus'!T12</f>
        <v>405000</v>
      </c>
      <c r="U6" s="7">
        <f>'micro retenus'!U12</f>
        <v>405000</v>
      </c>
      <c r="V6" s="7">
        <f>'micro retenus'!V12</f>
        <v>405000</v>
      </c>
      <c r="W6" s="7">
        <f>'micro retenus'!W12</f>
        <v>405000</v>
      </c>
      <c r="X6" s="7">
        <f>'micro retenus'!X12</f>
        <v>405000</v>
      </c>
      <c r="Y6" s="3"/>
      <c r="Z6" s="3"/>
    </row>
    <row r="7" spans="2:26" x14ac:dyDescent="0.25">
      <c r="D7" s="6" t="s">
        <v>64</v>
      </c>
      <c r="E7" s="7">
        <f>'protection berge'!D9</f>
        <v>1692000</v>
      </c>
      <c r="F7" s="7">
        <f>'protection berge'!E9</f>
        <v>1692000</v>
      </c>
      <c r="G7" s="7">
        <f>'protection berge'!F9</f>
        <v>1692000</v>
      </c>
      <c r="H7" s="7">
        <f>'protection berge'!G9</f>
        <v>-52452000</v>
      </c>
      <c r="I7" s="7">
        <f>'protection berge'!H9</f>
        <v>1692000</v>
      </c>
      <c r="J7" s="7">
        <f>'protection berge'!I9</f>
        <v>1692000</v>
      </c>
      <c r="K7" s="7">
        <f>'protection berge'!J9</f>
        <v>1692000</v>
      </c>
      <c r="L7" s="7">
        <f>'protection berge'!K9</f>
        <v>-52452000</v>
      </c>
      <c r="M7" s="7">
        <f>'protection berge'!L9</f>
        <v>1692000</v>
      </c>
      <c r="N7" s="7">
        <f>'protection berge'!M9</f>
        <v>1692000</v>
      </c>
      <c r="O7" s="7">
        <f>'protection berge'!N9</f>
        <v>1692000</v>
      </c>
      <c r="P7" s="7">
        <f>'protection berge'!O9</f>
        <v>-52452000</v>
      </c>
      <c r="Q7" s="7">
        <f>'protection berge'!P9</f>
        <v>1692000</v>
      </c>
      <c r="R7" s="7">
        <f>'protection berge'!Q9</f>
        <v>1692000</v>
      </c>
      <c r="S7" s="7">
        <f>'protection berge'!R9</f>
        <v>1692000</v>
      </c>
      <c r="T7" s="7">
        <f>'protection berge'!S9</f>
        <v>-52452000</v>
      </c>
      <c r="U7" s="7">
        <f>'protection berge'!T9</f>
        <v>1692000</v>
      </c>
      <c r="V7" s="7">
        <f>'protection berge'!U9</f>
        <v>1692000</v>
      </c>
      <c r="W7" s="7">
        <f>'protection berge'!V9</f>
        <v>1692000</v>
      </c>
      <c r="X7" s="7">
        <f>'protection berge'!W9</f>
        <v>1692000</v>
      </c>
      <c r="Y7" s="3"/>
      <c r="Z7" s="3"/>
    </row>
    <row r="8" spans="2:26" x14ac:dyDescent="0.25">
      <c r="D8" s="8" t="s">
        <v>3</v>
      </c>
      <c r="E8" s="9">
        <f t="shared" ref="E8:X8" si="0">SUM(E4:E7)</f>
        <v>14538000</v>
      </c>
      <c r="F8" s="9">
        <f t="shared" si="0"/>
        <v>14877500</v>
      </c>
      <c r="G8" s="9">
        <f t="shared" si="0"/>
        <v>15294600</v>
      </c>
      <c r="H8" s="9">
        <f t="shared" si="0"/>
        <v>-38121900</v>
      </c>
      <c r="I8" s="9">
        <f t="shared" si="0"/>
        <v>16022100</v>
      </c>
      <c r="J8" s="9">
        <f t="shared" si="0"/>
        <v>16022100</v>
      </c>
      <c r="K8" s="9">
        <f t="shared" si="0"/>
        <v>16022100</v>
      </c>
      <c r="L8" s="9">
        <f t="shared" si="0"/>
        <v>-38121900</v>
      </c>
      <c r="M8" s="9">
        <f t="shared" si="0"/>
        <v>16022100</v>
      </c>
      <c r="N8" s="9">
        <f t="shared" si="0"/>
        <v>16022100</v>
      </c>
      <c r="O8" s="9">
        <f t="shared" si="0"/>
        <v>16022100</v>
      </c>
      <c r="P8" s="9">
        <f t="shared" si="0"/>
        <v>-38121900</v>
      </c>
      <c r="Q8" s="9">
        <f t="shared" si="0"/>
        <v>16022100</v>
      </c>
      <c r="R8" s="9">
        <f t="shared" si="0"/>
        <v>16022100</v>
      </c>
      <c r="S8" s="9">
        <f t="shared" si="0"/>
        <v>16022100</v>
      </c>
      <c r="T8" s="9">
        <f t="shared" si="0"/>
        <v>-38121900</v>
      </c>
      <c r="U8" s="9">
        <f t="shared" si="0"/>
        <v>16022100</v>
      </c>
      <c r="V8" s="9">
        <f t="shared" si="0"/>
        <v>16022100</v>
      </c>
      <c r="W8" s="9">
        <f t="shared" si="0"/>
        <v>16022100</v>
      </c>
      <c r="X8" s="9">
        <f t="shared" si="0"/>
        <v>16022100</v>
      </c>
      <c r="Y8" s="3"/>
      <c r="Z8" s="3"/>
    </row>
    <row r="9" spans="2:26" x14ac:dyDescent="0.25">
      <c r="D9" s="6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26" x14ac:dyDescent="0.25">
      <c r="B10" s="1" t="s">
        <v>69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2:26" x14ac:dyDescent="0.25">
      <c r="B11" s="1" t="s">
        <v>90</v>
      </c>
      <c r="D11" s="6" t="s">
        <v>62</v>
      </c>
      <c r="E11" s="7">
        <f>reforestation!F14</f>
        <v>0</v>
      </c>
      <c r="F11" s="7">
        <f>reforestation!G14</f>
        <v>0</v>
      </c>
      <c r="G11" s="7">
        <f>reforestation!H14</f>
        <v>0</v>
      </c>
      <c r="H11" s="7">
        <f>reforestation!I14</f>
        <v>0</v>
      </c>
      <c r="I11" s="7">
        <f>reforestation!J14</f>
        <v>9000000</v>
      </c>
      <c r="J11" s="7">
        <f>reforestation!K14</f>
        <v>21000000</v>
      </c>
      <c r="K11" s="7">
        <f>reforestation!L14</f>
        <v>33000000</v>
      </c>
      <c r="L11" s="7">
        <f>reforestation!M14</f>
        <v>45000000</v>
      </c>
      <c r="M11" s="7">
        <f>reforestation!N14</f>
        <v>45000000</v>
      </c>
      <c r="N11" s="7">
        <f>reforestation!O14</f>
        <v>45000000</v>
      </c>
      <c r="O11" s="7">
        <f>reforestation!P14</f>
        <v>45000000</v>
      </c>
      <c r="P11" s="7">
        <f>reforestation!Q14</f>
        <v>45000000</v>
      </c>
      <c r="Q11" s="7">
        <f>reforestation!R14</f>
        <v>45000000</v>
      </c>
      <c r="R11" s="7">
        <f>reforestation!S14</f>
        <v>45000000</v>
      </c>
      <c r="S11" s="7">
        <f>reforestation!T14</f>
        <v>45000000</v>
      </c>
      <c r="T11" s="7">
        <f>reforestation!U14</f>
        <v>45000000</v>
      </c>
      <c r="U11" s="7">
        <f>reforestation!V14</f>
        <v>45000000</v>
      </c>
      <c r="V11" s="7">
        <f>reforestation!W14</f>
        <v>45000000</v>
      </c>
      <c r="W11" s="7">
        <f>reforestation!X14</f>
        <v>45000000</v>
      </c>
      <c r="X11" s="7">
        <f>reforestation!Y14</f>
        <v>45000000</v>
      </c>
      <c r="Y11" s="3"/>
      <c r="Z11" s="3"/>
    </row>
    <row r="12" spans="2:26" x14ac:dyDescent="0.25">
      <c r="D12" s="6" t="s">
        <v>2</v>
      </c>
      <c r="E12" s="7">
        <f>citerne!D12</f>
        <v>181250</v>
      </c>
      <c r="F12" s="7">
        <f>citerne!E12</f>
        <v>1450000</v>
      </c>
      <c r="G12" s="7">
        <f>citerne!F12</f>
        <v>3008750</v>
      </c>
      <c r="H12" s="7">
        <f>citerne!G12</f>
        <v>5727500</v>
      </c>
      <c r="I12" s="7">
        <f>citerne!H12</f>
        <v>5727500</v>
      </c>
      <c r="J12" s="7">
        <f>citerne!I12</f>
        <v>5727500</v>
      </c>
      <c r="K12" s="7">
        <f>citerne!J12</f>
        <v>5727500</v>
      </c>
      <c r="L12" s="7">
        <f>citerne!K12</f>
        <v>5727500</v>
      </c>
      <c r="M12" s="7">
        <f>citerne!L12</f>
        <v>5727500</v>
      </c>
      <c r="N12" s="7">
        <f>citerne!M12</f>
        <v>5727500</v>
      </c>
      <c r="O12" s="7">
        <f>citerne!N12</f>
        <v>5727500</v>
      </c>
      <c r="P12" s="7">
        <f>citerne!O12</f>
        <v>5727500</v>
      </c>
      <c r="Q12" s="7">
        <f>citerne!P12</f>
        <v>5727500</v>
      </c>
      <c r="R12" s="7">
        <f>citerne!Q12</f>
        <v>5727500</v>
      </c>
      <c r="S12" s="7">
        <f>citerne!R12</f>
        <v>5727500</v>
      </c>
      <c r="T12" s="7">
        <f>citerne!S12</f>
        <v>5727500</v>
      </c>
      <c r="U12" s="7">
        <f>citerne!T12</f>
        <v>5727500</v>
      </c>
      <c r="V12" s="7">
        <f>citerne!U12</f>
        <v>5727500</v>
      </c>
      <c r="W12" s="7">
        <f>citerne!V12</f>
        <v>5727500</v>
      </c>
      <c r="X12" s="7">
        <f>citerne!W12</f>
        <v>5727500</v>
      </c>
      <c r="Y12" s="3"/>
      <c r="Z12" s="3"/>
    </row>
    <row r="13" spans="2:26" x14ac:dyDescent="0.25">
      <c r="D13" s="6" t="s">
        <v>63</v>
      </c>
      <c r="E13" s="7">
        <f>'micro retenus'!E14</f>
        <v>405000</v>
      </c>
      <c r="F13" s="7">
        <f>'micro retenus'!F14</f>
        <v>405000</v>
      </c>
      <c r="G13" s="7">
        <f>'micro retenus'!G14</f>
        <v>94750</v>
      </c>
      <c r="H13" s="7">
        <f>'micro retenus'!H14</f>
        <v>568500</v>
      </c>
      <c r="I13" s="7">
        <f>'micro retenus'!I14</f>
        <v>1137000</v>
      </c>
      <c r="J13" s="7">
        <f>'micro retenus'!J14</f>
        <v>1895000</v>
      </c>
      <c r="K13" s="7">
        <f>'micro retenus'!K14</f>
        <v>1895000</v>
      </c>
      <c r="L13" s="7">
        <f>'micro retenus'!L14</f>
        <v>1895000</v>
      </c>
      <c r="M13" s="7">
        <f>'micro retenus'!M14</f>
        <v>1895000</v>
      </c>
      <c r="N13" s="7">
        <f>'micro retenus'!N14</f>
        <v>1895000</v>
      </c>
      <c r="O13" s="7">
        <f>'micro retenus'!O14</f>
        <v>1895000</v>
      </c>
      <c r="P13" s="7">
        <f>'micro retenus'!P14</f>
        <v>1895000</v>
      </c>
      <c r="Q13" s="7">
        <f>'micro retenus'!Q14</f>
        <v>1895000</v>
      </c>
      <c r="R13" s="7">
        <f>'micro retenus'!R14</f>
        <v>1895000</v>
      </c>
      <c r="S13" s="7">
        <f>'micro retenus'!S14</f>
        <v>1895000</v>
      </c>
      <c r="T13" s="7">
        <f>'micro retenus'!T14</f>
        <v>1895000</v>
      </c>
      <c r="U13" s="7">
        <f>'micro retenus'!U14</f>
        <v>1895000</v>
      </c>
      <c r="V13" s="7">
        <f>'micro retenus'!V14</f>
        <v>1895000</v>
      </c>
      <c r="W13" s="7">
        <f>'micro retenus'!W14</f>
        <v>1895000</v>
      </c>
      <c r="X13" s="7">
        <f>'micro retenus'!X14</f>
        <v>1895000</v>
      </c>
      <c r="Y13" s="3"/>
      <c r="Z13" s="3"/>
    </row>
    <row r="14" spans="2:26" x14ac:dyDescent="0.25">
      <c r="D14" s="6" t="s">
        <v>64</v>
      </c>
      <c r="E14" s="7">
        <f>'protection berge'!D11</f>
        <v>0</v>
      </c>
      <c r="F14" s="7">
        <f>'protection berge'!E11</f>
        <v>18894000</v>
      </c>
      <c r="G14" s="7">
        <f>'protection berge'!F11</f>
        <v>37788000</v>
      </c>
      <c r="H14" s="7">
        <f>'protection berge'!G11</f>
        <v>37788000</v>
      </c>
      <c r="I14" s="7">
        <f>'protection berge'!H11</f>
        <v>37788000</v>
      </c>
      <c r="J14" s="7">
        <f>'protection berge'!I11</f>
        <v>37788000</v>
      </c>
      <c r="K14" s="7">
        <f>'protection berge'!J11</f>
        <v>37788000</v>
      </c>
      <c r="L14" s="7">
        <f>'protection berge'!K11</f>
        <v>37788000</v>
      </c>
      <c r="M14" s="7">
        <f>'protection berge'!L11</f>
        <v>37788000</v>
      </c>
      <c r="N14" s="7">
        <f>'protection berge'!M11</f>
        <v>37788000</v>
      </c>
      <c r="O14" s="7">
        <f>'protection berge'!N11</f>
        <v>37788000</v>
      </c>
      <c r="P14" s="7">
        <f>'protection berge'!O11</f>
        <v>37788000</v>
      </c>
      <c r="Q14" s="7">
        <f>'protection berge'!P11</f>
        <v>37788000</v>
      </c>
      <c r="R14" s="7">
        <f>'protection berge'!Q11</f>
        <v>37788000</v>
      </c>
      <c r="S14" s="7">
        <f>'protection berge'!R11</f>
        <v>37788000</v>
      </c>
      <c r="T14" s="7">
        <f>'protection berge'!S11</f>
        <v>37788000</v>
      </c>
      <c r="U14" s="7">
        <f>'protection berge'!T11</f>
        <v>37788000</v>
      </c>
      <c r="V14" s="7">
        <f>'protection berge'!U11</f>
        <v>37788000</v>
      </c>
      <c r="W14" s="7">
        <f>'protection berge'!V11</f>
        <v>37788000</v>
      </c>
      <c r="X14" s="7">
        <f>'protection berge'!W11</f>
        <v>37788000</v>
      </c>
      <c r="Y14" s="3"/>
      <c r="Z14" s="3"/>
    </row>
    <row r="15" spans="2:26" x14ac:dyDescent="0.25">
      <c r="D15" s="8" t="s">
        <v>3</v>
      </c>
      <c r="E15" s="9">
        <f t="shared" ref="E15:X15" si="1">SUM(E11:E14)</f>
        <v>586250</v>
      </c>
      <c r="F15" s="9">
        <f t="shared" si="1"/>
        <v>20749000</v>
      </c>
      <c r="G15" s="9">
        <f t="shared" si="1"/>
        <v>40891500</v>
      </c>
      <c r="H15" s="9">
        <f t="shared" si="1"/>
        <v>44084000</v>
      </c>
      <c r="I15" s="9">
        <f t="shared" si="1"/>
        <v>53652500</v>
      </c>
      <c r="J15" s="9">
        <f t="shared" si="1"/>
        <v>66410500</v>
      </c>
      <c r="K15" s="9">
        <f t="shared" si="1"/>
        <v>78410500</v>
      </c>
      <c r="L15" s="9">
        <f t="shared" si="1"/>
        <v>90410500</v>
      </c>
      <c r="M15" s="9">
        <f t="shared" si="1"/>
        <v>90410500</v>
      </c>
      <c r="N15" s="9">
        <f t="shared" si="1"/>
        <v>90410500</v>
      </c>
      <c r="O15" s="9">
        <f t="shared" si="1"/>
        <v>90410500</v>
      </c>
      <c r="P15" s="9">
        <f t="shared" si="1"/>
        <v>90410500</v>
      </c>
      <c r="Q15" s="9">
        <f t="shared" si="1"/>
        <v>90410500</v>
      </c>
      <c r="R15" s="9">
        <f t="shared" si="1"/>
        <v>90410500</v>
      </c>
      <c r="S15" s="9">
        <f t="shared" si="1"/>
        <v>90410500</v>
      </c>
      <c r="T15" s="9">
        <f t="shared" si="1"/>
        <v>90410500</v>
      </c>
      <c r="U15" s="9">
        <f t="shared" si="1"/>
        <v>90410500</v>
      </c>
      <c r="V15" s="9">
        <f t="shared" si="1"/>
        <v>90410500</v>
      </c>
      <c r="W15" s="9">
        <f t="shared" si="1"/>
        <v>90410500</v>
      </c>
      <c r="X15" s="9">
        <f t="shared" si="1"/>
        <v>90410500</v>
      </c>
      <c r="Y15" s="3"/>
      <c r="Z15" s="3"/>
    </row>
    <row r="16" spans="2:26" x14ac:dyDescent="0.25">
      <c r="D16" s="8" t="s">
        <v>27</v>
      </c>
      <c r="E16" s="9">
        <f>IF((E15-E$8)&gt;0, (E15-E$8),0)</f>
        <v>0</v>
      </c>
      <c r="F16" s="9">
        <f t="shared" ref="F16:L16" si="2">IF((F15-F$8)&gt;0, (F15-F$8),0)</f>
        <v>5871500</v>
      </c>
      <c r="G16" s="9">
        <f t="shared" si="2"/>
        <v>25596900</v>
      </c>
      <c r="H16" s="9">
        <f t="shared" si="2"/>
        <v>82205900</v>
      </c>
      <c r="I16" s="9">
        <f t="shared" si="2"/>
        <v>37630400</v>
      </c>
      <c r="J16" s="9">
        <f t="shared" si="2"/>
        <v>50388400</v>
      </c>
      <c r="K16" s="9">
        <f t="shared" si="2"/>
        <v>62388400</v>
      </c>
      <c r="L16" s="9">
        <f t="shared" si="2"/>
        <v>128532400</v>
      </c>
      <c r="M16" s="9">
        <f t="shared" ref="M16:X16" si="3">IF((M15-M$8)&gt;0, (M15-M$8),0)</f>
        <v>74388400</v>
      </c>
      <c r="N16" s="9">
        <f t="shared" si="3"/>
        <v>74388400</v>
      </c>
      <c r="O16" s="9">
        <f t="shared" si="3"/>
        <v>74388400</v>
      </c>
      <c r="P16" s="9">
        <f t="shared" si="3"/>
        <v>128532400</v>
      </c>
      <c r="Q16" s="9">
        <f t="shared" si="3"/>
        <v>74388400</v>
      </c>
      <c r="R16" s="9">
        <f t="shared" si="3"/>
        <v>74388400</v>
      </c>
      <c r="S16" s="9">
        <f t="shared" si="3"/>
        <v>74388400</v>
      </c>
      <c r="T16" s="9">
        <f t="shared" si="3"/>
        <v>128532400</v>
      </c>
      <c r="U16" s="9">
        <f t="shared" si="3"/>
        <v>74388400</v>
      </c>
      <c r="V16" s="9">
        <f t="shared" si="3"/>
        <v>74388400</v>
      </c>
      <c r="W16" s="9">
        <f t="shared" si="3"/>
        <v>74388400</v>
      </c>
      <c r="X16" s="9">
        <f t="shared" si="3"/>
        <v>74388400</v>
      </c>
      <c r="Y16" s="3"/>
      <c r="Z16" s="3"/>
    </row>
    <row r="17" spans="2:30" x14ac:dyDescent="0.25">
      <c r="E17" s="3"/>
      <c r="F17" s="3"/>
      <c r="G17" s="3" t="s">
        <v>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2:30" x14ac:dyDescent="0.25">
      <c r="B18" s="1" t="s">
        <v>133</v>
      </c>
      <c r="D18" s="33" t="s">
        <v>62</v>
      </c>
      <c r="E18" s="34">
        <f>reforestation!F21</f>
        <v>0</v>
      </c>
      <c r="F18" s="34">
        <f>reforestation!G21</f>
        <v>0</v>
      </c>
      <c r="G18" s="34">
        <f>reforestation!H21</f>
        <v>0</v>
      </c>
      <c r="H18" s="34">
        <f>reforestation!I21</f>
        <v>0</v>
      </c>
      <c r="I18" s="34">
        <f>reforestation!J21</f>
        <v>0</v>
      </c>
      <c r="J18" s="34">
        <f>reforestation!K21</f>
        <v>5457500</v>
      </c>
      <c r="K18" s="34">
        <f>reforestation!L21</f>
        <v>15657500</v>
      </c>
      <c r="L18" s="34">
        <f>reforestation!M21</f>
        <v>25857500</v>
      </c>
      <c r="M18" s="34">
        <f>reforestation!N21</f>
        <v>25857500</v>
      </c>
      <c r="N18" s="34">
        <f>reforestation!O21</f>
        <v>25857500</v>
      </c>
      <c r="O18" s="34">
        <f>reforestation!P21</f>
        <v>25857500</v>
      </c>
      <c r="P18" s="34">
        <f>reforestation!Q21</f>
        <v>25857500</v>
      </c>
      <c r="Q18" s="34">
        <f>reforestation!R21</f>
        <v>25857500</v>
      </c>
      <c r="R18" s="34">
        <f>reforestation!S21</f>
        <v>25857500</v>
      </c>
      <c r="S18" s="34">
        <f>reforestation!T21</f>
        <v>25857500</v>
      </c>
      <c r="T18" s="34">
        <f>reforestation!U21</f>
        <v>25857500</v>
      </c>
      <c r="U18" s="34">
        <f>reforestation!V21</f>
        <v>25857500</v>
      </c>
      <c r="V18" s="34">
        <f>reforestation!W21</f>
        <v>25857500</v>
      </c>
      <c r="W18" s="34">
        <f>reforestation!X21</f>
        <v>25857500</v>
      </c>
      <c r="X18" s="34">
        <f>reforestation!Y21</f>
        <v>25857500</v>
      </c>
      <c r="Y18" s="3"/>
      <c r="Z18" s="3"/>
    </row>
    <row r="19" spans="2:30" x14ac:dyDescent="0.25">
      <c r="B19" s="1" t="s">
        <v>134</v>
      </c>
      <c r="D19" s="33" t="s">
        <v>2</v>
      </c>
      <c r="E19" s="34">
        <f>citerne!D19</f>
        <v>105562.5</v>
      </c>
      <c r="F19" s="34">
        <f>citerne!E19</f>
        <v>844500</v>
      </c>
      <c r="G19" s="34">
        <f>citerne!F19</f>
        <v>1752337.5</v>
      </c>
      <c r="H19" s="34">
        <f>citerne!G19</f>
        <v>3335774.9999999991</v>
      </c>
      <c r="I19" s="34">
        <f>citerne!H19</f>
        <v>3335774.9999999991</v>
      </c>
      <c r="J19" s="34">
        <f>citerne!I19</f>
        <v>3335774.9999999991</v>
      </c>
      <c r="K19" s="34">
        <f>citerne!J19</f>
        <v>3335774.9999999991</v>
      </c>
      <c r="L19" s="34">
        <f>citerne!K19</f>
        <v>3335774.9999999991</v>
      </c>
      <c r="M19" s="34">
        <f>citerne!L19</f>
        <v>3335774.9999999991</v>
      </c>
      <c r="N19" s="34">
        <f>citerne!M19</f>
        <v>3335774.9999999991</v>
      </c>
      <c r="O19" s="34">
        <f>citerne!N19</f>
        <v>3335774.9999999991</v>
      </c>
      <c r="P19" s="34">
        <f>citerne!O19</f>
        <v>3335774.9999999991</v>
      </c>
      <c r="Q19" s="34">
        <f>citerne!P19</f>
        <v>3335774.9999999991</v>
      </c>
      <c r="R19" s="34">
        <f>citerne!Q19</f>
        <v>3335774.9999999991</v>
      </c>
      <c r="S19" s="34">
        <f>citerne!R19</f>
        <v>3335774.9999999991</v>
      </c>
      <c r="T19" s="34">
        <f>citerne!S19</f>
        <v>3335774.9999999991</v>
      </c>
      <c r="U19" s="34">
        <f>citerne!T19</f>
        <v>3335774.9999999991</v>
      </c>
      <c r="V19" s="34">
        <f>citerne!U19</f>
        <v>3335774.9999999991</v>
      </c>
      <c r="W19" s="34">
        <f>citerne!V19</f>
        <v>3335774.9999999991</v>
      </c>
      <c r="X19" s="34">
        <f>citerne!W19</f>
        <v>3335774.9999999991</v>
      </c>
      <c r="Y19" s="3"/>
      <c r="Z19" s="3"/>
    </row>
    <row r="20" spans="2:30" x14ac:dyDescent="0.25">
      <c r="D20" s="33" t="s">
        <v>63</v>
      </c>
      <c r="E20" s="34">
        <f>'micro retenus'!E21</f>
        <v>0</v>
      </c>
      <c r="F20" s="34">
        <f>'micro retenus'!F21</f>
        <v>0</v>
      </c>
      <c r="G20" s="34">
        <f>'micro retenus'!G21</f>
        <v>0</v>
      </c>
      <c r="H20" s="34">
        <f>'micro retenus'!H21</f>
        <v>78225</v>
      </c>
      <c r="I20" s="34">
        <f>'micro retenus'!I21</f>
        <v>561450</v>
      </c>
      <c r="J20" s="34">
        <f>'micro retenus'!J21</f>
        <v>1205750</v>
      </c>
      <c r="K20" s="34">
        <f>'micro retenus'!K21</f>
        <v>1205750</v>
      </c>
      <c r="L20" s="34">
        <f>'micro retenus'!L21</f>
        <v>1205750</v>
      </c>
      <c r="M20" s="34">
        <f>'micro retenus'!M21</f>
        <v>1205750</v>
      </c>
      <c r="N20" s="34">
        <f>'micro retenus'!N21</f>
        <v>1205750</v>
      </c>
      <c r="O20" s="34">
        <f>'micro retenus'!O21</f>
        <v>1205750</v>
      </c>
      <c r="P20" s="34">
        <f>'micro retenus'!P21</f>
        <v>1205750</v>
      </c>
      <c r="Q20" s="34">
        <f>'micro retenus'!Q21</f>
        <v>1205750</v>
      </c>
      <c r="R20" s="34">
        <f>'micro retenus'!R21</f>
        <v>1205750</v>
      </c>
      <c r="S20" s="34">
        <f>'micro retenus'!S21</f>
        <v>1205750</v>
      </c>
      <c r="T20" s="34">
        <f>'micro retenus'!T21</f>
        <v>1205750</v>
      </c>
      <c r="U20" s="34">
        <f>'micro retenus'!U21</f>
        <v>1205750</v>
      </c>
      <c r="V20" s="34">
        <f>'micro retenus'!V21</f>
        <v>1205750</v>
      </c>
      <c r="W20" s="34">
        <f>'micro retenus'!W21</f>
        <v>1205750</v>
      </c>
      <c r="X20" s="34">
        <f>'micro retenus'!X21</f>
        <v>1205750</v>
      </c>
      <c r="Y20" s="3"/>
      <c r="Z20" s="3"/>
    </row>
    <row r="21" spans="2:30" x14ac:dyDescent="0.25">
      <c r="D21" s="33" t="s">
        <v>64</v>
      </c>
      <c r="E21" s="34">
        <f>'protection berge'!D20</f>
        <v>0</v>
      </c>
      <c r="F21" s="34">
        <f>'protection berge'!E20</f>
        <v>14367900</v>
      </c>
      <c r="G21" s="34">
        <f>'protection berge'!F20</f>
        <v>30427800</v>
      </c>
      <c r="H21" s="34">
        <f>'protection berge'!G20</f>
        <v>84571800</v>
      </c>
      <c r="I21" s="34">
        <f>'protection berge'!H20</f>
        <v>30427800</v>
      </c>
      <c r="J21" s="34">
        <f>'protection berge'!I20</f>
        <v>30427800</v>
      </c>
      <c r="K21" s="34">
        <f>'protection berge'!J20</f>
        <v>30427800</v>
      </c>
      <c r="L21" s="34">
        <f>'protection berge'!K20</f>
        <v>84571800</v>
      </c>
      <c r="M21" s="34">
        <f>'protection berge'!L20</f>
        <v>30427800</v>
      </c>
      <c r="N21" s="34">
        <f>'protection berge'!M20</f>
        <v>30427800</v>
      </c>
      <c r="O21" s="34">
        <f>'protection berge'!N20</f>
        <v>30427800</v>
      </c>
      <c r="P21" s="34">
        <f>'protection berge'!O20</f>
        <v>84571800</v>
      </c>
      <c r="Q21" s="34">
        <f>'protection berge'!P20</f>
        <v>30427800</v>
      </c>
      <c r="R21" s="34">
        <f>'protection berge'!Q20</f>
        <v>30427800</v>
      </c>
      <c r="S21" s="34">
        <f>'protection berge'!R20</f>
        <v>30427800</v>
      </c>
      <c r="T21" s="34">
        <f>'protection berge'!S20</f>
        <v>84571800</v>
      </c>
      <c r="U21" s="34">
        <f>'protection berge'!T20</f>
        <v>30427800</v>
      </c>
      <c r="V21" s="34">
        <f>'protection berge'!U20</f>
        <v>30427800</v>
      </c>
      <c r="W21" s="34">
        <f>'protection berge'!V20</f>
        <v>30427800</v>
      </c>
      <c r="X21" s="34">
        <f>'protection berge'!W20</f>
        <v>30427800</v>
      </c>
      <c r="Y21" s="3"/>
      <c r="Z21" s="3"/>
    </row>
    <row r="22" spans="2:30" x14ac:dyDescent="0.25">
      <c r="D22" s="32" t="s">
        <v>135</v>
      </c>
      <c r="E22" s="41">
        <f t="shared" ref="E22:X22" si="4">SUM(E18:E21)</f>
        <v>105562.5</v>
      </c>
      <c r="F22" s="41">
        <f t="shared" si="4"/>
        <v>15212400</v>
      </c>
      <c r="G22" s="41">
        <f t="shared" si="4"/>
        <v>32180137.5</v>
      </c>
      <c r="H22" s="41">
        <f t="shared" si="4"/>
        <v>87985800</v>
      </c>
      <c r="I22" s="41">
        <f t="shared" si="4"/>
        <v>34325025</v>
      </c>
      <c r="J22" s="41">
        <f t="shared" si="4"/>
        <v>40426825</v>
      </c>
      <c r="K22" s="41">
        <f t="shared" si="4"/>
        <v>50626825</v>
      </c>
      <c r="L22" s="41">
        <f t="shared" si="4"/>
        <v>114970825</v>
      </c>
      <c r="M22" s="41">
        <f t="shared" si="4"/>
        <v>60826825</v>
      </c>
      <c r="N22" s="41">
        <f t="shared" si="4"/>
        <v>60826825</v>
      </c>
      <c r="O22" s="41">
        <f t="shared" si="4"/>
        <v>60826825</v>
      </c>
      <c r="P22" s="41">
        <f t="shared" si="4"/>
        <v>114970825</v>
      </c>
      <c r="Q22" s="41">
        <f t="shared" si="4"/>
        <v>60826825</v>
      </c>
      <c r="R22" s="41">
        <f t="shared" si="4"/>
        <v>60826825</v>
      </c>
      <c r="S22" s="41">
        <f t="shared" si="4"/>
        <v>60826825</v>
      </c>
      <c r="T22" s="41">
        <f t="shared" si="4"/>
        <v>114970825</v>
      </c>
      <c r="U22" s="41">
        <f t="shared" si="4"/>
        <v>60826825</v>
      </c>
      <c r="V22" s="41">
        <f t="shared" si="4"/>
        <v>60826825</v>
      </c>
      <c r="W22" s="41">
        <f t="shared" si="4"/>
        <v>60826825</v>
      </c>
      <c r="X22" s="41">
        <f t="shared" si="4"/>
        <v>60826825</v>
      </c>
      <c r="Y22" s="3"/>
      <c r="Z22" s="3"/>
    </row>
    <row r="23" spans="2:30" x14ac:dyDescent="0.25">
      <c r="Y23" s="3"/>
      <c r="Z23" s="3"/>
    </row>
    <row r="24" spans="2:30" x14ac:dyDescent="0.25">
      <c r="B24" s="1" t="s">
        <v>119</v>
      </c>
      <c r="D24" s="36" t="s">
        <v>62</v>
      </c>
      <c r="E24" s="37">
        <f>reforestation!F25</f>
        <v>0</v>
      </c>
      <c r="F24" s="37">
        <f>reforestation!G25</f>
        <v>0</v>
      </c>
      <c r="G24" s="37">
        <f>reforestation!H25</f>
        <v>0</v>
      </c>
      <c r="H24" s="37">
        <f>reforestation!I25</f>
        <v>0</v>
      </c>
      <c r="I24" s="37">
        <f>reforestation!J25</f>
        <v>0</v>
      </c>
      <c r="J24" s="37">
        <f>reforestation!K25</f>
        <v>0</v>
      </c>
      <c r="K24" s="37">
        <f>reforestation!L25</f>
        <v>0</v>
      </c>
      <c r="L24" s="37">
        <f>reforestation!M25</f>
        <v>8607500</v>
      </c>
      <c r="M24" s="37">
        <f>reforestation!N25</f>
        <v>20607500</v>
      </c>
      <c r="N24" s="37">
        <f>reforestation!O25</f>
        <v>32607500</v>
      </c>
      <c r="O24" s="37">
        <f>reforestation!P25</f>
        <v>32607500</v>
      </c>
      <c r="P24" s="37">
        <f>reforestation!Q25</f>
        <v>32607500</v>
      </c>
      <c r="Q24" s="37">
        <f>reforestation!R25</f>
        <v>32607500</v>
      </c>
      <c r="R24" s="37">
        <f>reforestation!S25</f>
        <v>32607500</v>
      </c>
      <c r="S24" s="37">
        <f>reforestation!T25</f>
        <v>32607500</v>
      </c>
      <c r="T24" s="37">
        <f>reforestation!U25</f>
        <v>32607500</v>
      </c>
      <c r="U24" s="37">
        <f>reforestation!V25</f>
        <v>32607500</v>
      </c>
      <c r="V24" s="37">
        <f>reforestation!W25</f>
        <v>32607500</v>
      </c>
      <c r="W24" s="37">
        <f>reforestation!X25</f>
        <v>32607500</v>
      </c>
      <c r="X24" s="37">
        <f>reforestation!Y25</f>
        <v>32607500</v>
      </c>
      <c r="Y24" s="3"/>
      <c r="Z24" s="3"/>
    </row>
    <row r="25" spans="2:30" x14ac:dyDescent="0.25">
      <c r="D25" s="36" t="s">
        <v>2</v>
      </c>
      <c r="E25" s="37">
        <f>citerne!D23</f>
        <v>0</v>
      </c>
      <c r="F25" s="37">
        <f>citerne!E23</f>
        <v>0</v>
      </c>
      <c r="G25" s="37">
        <f>citerne!F23</f>
        <v>132750</v>
      </c>
      <c r="H25" s="37">
        <f>citerne!G23</f>
        <v>1062000</v>
      </c>
      <c r="I25" s="37">
        <f>citerne!H23</f>
        <v>2203650</v>
      </c>
      <c r="J25" s="37">
        <f>citerne!I23</f>
        <v>4194900</v>
      </c>
      <c r="K25" s="37">
        <f>citerne!J23</f>
        <v>4194900</v>
      </c>
      <c r="L25" s="37">
        <f>citerne!K23</f>
        <v>4194900</v>
      </c>
      <c r="M25" s="37">
        <f>citerne!L23</f>
        <v>4194900</v>
      </c>
      <c r="N25" s="37">
        <f>citerne!M23</f>
        <v>4194900</v>
      </c>
      <c r="O25" s="37">
        <f>citerne!N23</f>
        <v>4194900</v>
      </c>
      <c r="P25" s="37">
        <f>citerne!O23</f>
        <v>4194900</v>
      </c>
      <c r="Q25" s="37">
        <f>citerne!P23</f>
        <v>4194900</v>
      </c>
      <c r="R25" s="37">
        <f>citerne!Q23</f>
        <v>4194900</v>
      </c>
      <c r="S25" s="37">
        <f>citerne!R23</f>
        <v>4194900</v>
      </c>
      <c r="T25" s="37">
        <f>citerne!S23</f>
        <v>4194900</v>
      </c>
      <c r="U25" s="37">
        <f>citerne!T23</f>
        <v>4194900</v>
      </c>
      <c r="V25" s="37">
        <f>citerne!U23</f>
        <v>4194900</v>
      </c>
      <c r="W25" s="37">
        <f>citerne!V23</f>
        <v>4194900</v>
      </c>
      <c r="X25" s="37">
        <f>citerne!W23</f>
        <v>4194900</v>
      </c>
      <c r="Y25" s="3"/>
      <c r="Z25" s="3"/>
    </row>
    <row r="26" spans="2:30" x14ac:dyDescent="0.25">
      <c r="D26" s="36" t="s">
        <v>63</v>
      </c>
      <c r="E26" s="37">
        <f>'micro retenus'!E25</f>
        <v>0</v>
      </c>
      <c r="F26" s="37">
        <f>'micro retenus'!F25</f>
        <v>0</v>
      </c>
      <c r="G26" s="37">
        <f>'micro retenus'!G25</f>
        <v>0</v>
      </c>
      <c r="H26" s="37">
        <f>'micro retenus'!H25</f>
        <v>0</v>
      </c>
      <c r="I26" s="37">
        <f>'micro retenus'!I25</f>
        <v>0</v>
      </c>
      <c r="J26" s="37">
        <f>'micro retenus'!J25</f>
        <v>163500</v>
      </c>
      <c r="K26" s="37">
        <f>'micro retenus'!K25</f>
        <v>732000</v>
      </c>
      <c r="L26" s="37">
        <f>'micro retenus'!L25</f>
        <v>1490000</v>
      </c>
      <c r="M26" s="37">
        <f>'micro retenus'!M25</f>
        <v>1490000</v>
      </c>
      <c r="N26" s="37">
        <f>'micro retenus'!N25</f>
        <v>1490000</v>
      </c>
      <c r="O26" s="37">
        <f>'micro retenus'!O25</f>
        <v>1490000</v>
      </c>
      <c r="P26" s="37">
        <f>'micro retenus'!P25</f>
        <v>1490000</v>
      </c>
      <c r="Q26" s="37">
        <f>'micro retenus'!Q25</f>
        <v>1490000</v>
      </c>
      <c r="R26" s="37">
        <f>'micro retenus'!R25</f>
        <v>1490000</v>
      </c>
      <c r="S26" s="37">
        <f>'micro retenus'!S25</f>
        <v>1490000</v>
      </c>
      <c r="T26" s="37">
        <f>'micro retenus'!T25</f>
        <v>1490000</v>
      </c>
      <c r="U26" s="37">
        <f>'micro retenus'!U25</f>
        <v>1490000</v>
      </c>
      <c r="V26" s="37">
        <f>'micro retenus'!V25</f>
        <v>1490000</v>
      </c>
      <c r="W26" s="37">
        <f>'micro retenus'!W25</f>
        <v>1490000</v>
      </c>
      <c r="X26" s="37">
        <f>'micro retenus'!X25</f>
        <v>1490000</v>
      </c>
      <c r="Y26" s="3"/>
      <c r="Z26" s="3"/>
    </row>
    <row r="27" spans="2:30" x14ac:dyDescent="0.25">
      <c r="D27" s="36" t="s">
        <v>64</v>
      </c>
      <c r="E27" s="37">
        <f>'protection berge'!D24</f>
        <v>0</v>
      </c>
      <c r="F27" s="37">
        <f>'protection berge'!E24</f>
        <v>0</v>
      </c>
      <c r="G27" s="37">
        <f>'protection berge'!F24</f>
        <v>0</v>
      </c>
      <c r="H27" s="37">
        <f>'protection berge'!G24</f>
        <v>35673000</v>
      </c>
      <c r="I27" s="37">
        <f>'protection berge'!H24</f>
        <v>36096000</v>
      </c>
      <c r="J27" s="37">
        <f>'protection berge'!I24</f>
        <v>36096000</v>
      </c>
      <c r="K27" s="37">
        <f>'protection berge'!J24</f>
        <v>36096000</v>
      </c>
      <c r="L27" s="37">
        <f>'protection berge'!K24</f>
        <v>36096000</v>
      </c>
      <c r="M27" s="37">
        <f>'protection berge'!L24</f>
        <v>36096000</v>
      </c>
      <c r="N27" s="37">
        <f>'protection berge'!M24</f>
        <v>36096000</v>
      </c>
      <c r="O27" s="37">
        <f>'protection berge'!N24</f>
        <v>90240000</v>
      </c>
      <c r="P27" s="37">
        <f>'protection berge'!O24</f>
        <v>36096000</v>
      </c>
      <c r="Q27" s="37">
        <f>'protection berge'!P24</f>
        <v>36096000</v>
      </c>
      <c r="R27" s="37">
        <f>'protection berge'!Q24</f>
        <v>36096000</v>
      </c>
      <c r="S27" s="37">
        <f>'protection berge'!R24</f>
        <v>90240000</v>
      </c>
      <c r="T27" s="37">
        <f>'protection berge'!S24</f>
        <v>36096000</v>
      </c>
      <c r="U27" s="37">
        <f>'protection berge'!T24</f>
        <v>36096000</v>
      </c>
      <c r="V27" s="37">
        <f>'protection berge'!U24</f>
        <v>36096000</v>
      </c>
      <c r="W27" s="37">
        <f>'protection berge'!V24</f>
        <v>90240000</v>
      </c>
      <c r="X27" s="37">
        <f>'protection berge'!W24</f>
        <v>36096000</v>
      </c>
      <c r="Y27" s="3"/>
      <c r="Z27" s="3"/>
    </row>
    <row r="28" spans="2:30" x14ac:dyDescent="0.25">
      <c r="D28" s="35" t="s">
        <v>135</v>
      </c>
      <c r="E28" s="42">
        <f t="shared" ref="E28:X28" si="5">SUM(E24:E27)</f>
        <v>0</v>
      </c>
      <c r="F28" s="42">
        <f t="shared" si="5"/>
        <v>0</v>
      </c>
      <c r="G28" s="42">
        <f t="shared" si="5"/>
        <v>132750</v>
      </c>
      <c r="H28" s="42">
        <f t="shared" si="5"/>
        <v>36735000</v>
      </c>
      <c r="I28" s="42">
        <f t="shared" si="5"/>
        <v>38299650</v>
      </c>
      <c r="J28" s="42">
        <f t="shared" si="5"/>
        <v>40454400</v>
      </c>
      <c r="K28" s="42">
        <f t="shared" si="5"/>
        <v>41022900</v>
      </c>
      <c r="L28" s="42">
        <f t="shared" si="5"/>
        <v>50388400</v>
      </c>
      <c r="M28" s="42">
        <f t="shared" si="5"/>
        <v>62388400</v>
      </c>
      <c r="N28" s="42">
        <f t="shared" si="5"/>
        <v>74388400</v>
      </c>
      <c r="O28" s="42">
        <f t="shared" si="5"/>
        <v>128532400</v>
      </c>
      <c r="P28" s="42">
        <f t="shared" si="5"/>
        <v>74388400</v>
      </c>
      <c r="Q28" s="42">
        <f t="shared" si="5"/>
        <v>74388400</v>
      </c>
      <c r="R28" s="42">
        <f t="shared" si="5"/>
        <v>74388400</v>
      </c>
      <c r="S28" s="42">
        <f t="shared" si="5"/>
        <v>128532400</v>
      </c>
      <c r="T28" s="42">
        <f t="shared" si="5"/>
        <v>74388400</v>
      </c>
      <c r="U28" s="42">
        <f t="shared" si="5"/>
        <v>74388400</v>
      </c>
      <c r="V28" s="42">
        <f t="shared" si="5"/>
        <v>74388400</v>
      </c>
      <c r="W28" s="42">
        <f t="shared" si="5"/>
        <v>128532400</v>
      </c>
      <c r="X28" s="42">
        <f t="shared" si="5"/>
        <v>74388400</v>
      </c>
      <c r="Y28" s="3"/>
      <c r="Z28" s="3"/>
    </row>
    <row r="29" spans="2:30" s="38" customFormat="1" x14ac:dyDescent="0.25">
      <c r="D29" s="3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3"/>
      <c r="Z29" s="3"/>
      <c r="AA29"/>
      <c r="AB29"/>
      <c r="AC29"/>
      <c r="AD29"/>
    </row>
    <row r="30" spans="2:30" x14ac:dyDescent="0.25">
      <c r="B30" s="1" t="s">
        <v>126</v>
      </c>
      <c r="D30" s="43" t="s">
        <v>62</v>
      </c>
      <c r="E30" s="44">
        <v>0</v>
      </c>
      <c r="F30" s="44">
        <v>0</v>
      </c>
      <c r="G30" s="44">
        <f>E18</f>
        <v>0</v>
      </c>
      <c r="H30" s="44">
        <f t="shared" ref="H30:X32" si="6">F18</f>
        <v>0</v>
      </c>
      <c r="I30" s="44">
        <f t="shared" si="6"/>
        <v>0</v>
      </c>
      <c r="J30" s="44">
        <f t="shared" si="6"/>
        <v>0</v>
      </c>
      <c r="K30" s="44">
        <f t="shared" si="6"/>
        <v>0</v>
      </c>
      <c r="L30" s="44">
        <f t="shared" si="6"/>
        <v>5457500</v>
      </c>
      <c r="M30" s="44">
        <f t="shared" si="6"/>
        <v>15657500</v>
      </c>
      <c r="N30" s="44">
        <f t="shared" si="6"/>
        <v>25857500</v>
      </c>
      <c r="O30" s="44">
        <f t="shared" si="6"/>
        <v>25857500</v>
      </c>
      <c r="P30" s="44">
        <f t="shared" si="6"/>
        <v>25857500</v>
      </c>
      <c r="Q30" s="44">
        <f t="shared" si="6"/>
        <v>25857500</v>
      </c>
      <c r="R30" s="44">
        <f t="shared" si="6"/>
        <v>25857500</v>
      </c>
      <c r="S30" s="44">
        <f t="shared" si="6"/>
        <v>25857500</v>
      </c>
      <c r="T30" s="44">
        <f t="shared" si="6"/>
        <v>25857500</v>
      </c>
      <c r="U30" s="44">
        <f t="shared" si="6"/>
        <v>25857500</v>
      </c>
      <c r="V30" s="44">
        <f t="shared" si="6"/>
        <v>25857500</v>
      </c>
      <c r="W30" s="44">
        <f t="shared" si="6"/>
        <v>25857500</v>
      </c>
      <c r="X30" s="44">
        <f t="shared" si="6"/>
        <v>25857500</v>
      </c>
      <c r="Y30" s="3"/>
      <c r="Z30" s="3"/>
    </row>
    <row r="31" spans="2:30" x14ac:dyDescent="0.25">
      <c r="D31" s="43" t="s">
        <v>2</v>
      </c>
      <c r="E31" s="44">
        <v>0</v>
      </c>
      <c r="F31" s="44">
        <v>0</v>
      </c>
      <c r="G31" s="44">
        <f>E19</f>
        <v>105562.5</v>
      </c>
      <c r="H31" s="44">
        <f t="shared" si="6"/>
        <v>844500</v>
      </c>
      <c r="I31" s="44">
        <f t="shared" si="6"/>
        <v>1752337.5</v>
      </c>
      <c r="J31" s="44">
        <f t="shared" si="6"/>
        <v>3335774.9999999991</v>
      </c>
      <c r="K31" s="44">
        <f t="shared" si="6"/>
        <v>3335774.9999999991</v>
      </c>
      <c r="L31" s="44">
        <f t="shared" si="6"/>
        <v>3335774.9999999991</v>
      </c>
      <c r="M31" s="44">
        <f t="shared" si="6"/>
        <v>3335774.9999999991</v>
      </c>
      <c r="N31" s="44">
        <f t="shared" si="6"/>
        <v>3335774.9999999991</v>
      </c>
      <c r="O31" s="44">
        <f t="shared" si="6"/>
        <v>3335774.9999999991</v>
      </c>
      <c r="P31" s="44">
        <f t="shared" si="6"/>
        <v>3335774.9999999991</v>
      </c>
      <c r="Q31" s="44">
        <f t="shared" si="6"/>
        <v>3335774.9999999991</v>
      </c>
      <c r="R31" s="44">
        <f t="shared" si="6"/>
        <v>3335774.9999999991</v>
      </c>
      <c r="S31" s="44">
        <f t="shared" si="6"/>
        <v>3335774.9999999991</v>
      </c>
      <c r="T31" s="44">
        <f t="shared" si="6"/>
        <v>3335774.9999999991</v>
      </c>
      <c r="U31" s="44">
        <f t="shared" si="6"/>
        <v>3335774.9999999991</v>
      </c>
      <c r="V31" s="44">
        <f t="shared" si="6"/>
        <v>3335774.9999999991</v>
      </c>
      <c r="W31" s="44">
        <f t="shared" si="6"/>
        <v>3335774.9999999991</v>
      </c>
      <c r="X31" s="44">
        <f t="shared" si="6"/>
        <v>3335774.9999999991</v>
      </c>
      <c r="Y31" s="3"/>
      <c r="Z31" s="3"/>
    </row>
    <row r="32" spans="2:30" x14ac:dyDescent="0.25">
      <c r="D32" s="43" t="s">
        <v>63</v>
      </c>
      <c r="E32" s="44">
        <v>0</v>
      </c>
      <c r="F32" s="44">
        <v>0</v>
      </c>
      <c r="G32" s="44">
        <f>E20</f>
        <v>0</v>
      </c>
      <c r="H32" s="44">
        <f t="shared" si="6"/>
        <v>0</v>
      </c>
      <c r="I32" s="44">
        <f t="shared" si="6"/>
        <v>0</v>
      </c>
      <c r="J32" s="44">
        <f t="shared" si="6"/>
        <v>78225</v>
      </c>
      <c r="K32" s="44">
        <f t="shared" si="6"/>
        <v>561450</v>
      </c>
      <c r="L32" s="44">
        <f t="shared" si="6"/>
        <v>1205750</v>
      </c>
      <c r="M32" s="44">
        <f t="shared" si="6"/>
        <v>1205750</v>
      </c>
      <c r="N32" s="44">
        <f t="shared" si="6"/>
        <v>1205750</v>
      </c>
      <c r="O32" s="44">
        <f t="shared" si="6"/>
        <v>1205750</v>
      </c>
      <c r="P32" s="44">
        <f t="shared" si="6"/>
        <v>1205750</v>
      </c>
      <c r="Q32" s="44">
        <f t="shared" si="6"/>
        <v>1205750</v>
      </c>
      <c r="R32" s="44">
        <f t="shared" si="6"/>
        <v>1205750</v>
      </c>
      <c r="S32" s="44">
        <f t="shared" si="6"/>
        <v>1205750</v>
      </c>
      <c r="T32" s="44">
        <f t="shared" si="6"/>
        <v>1205750</v>
      </c>
      <c r="U32" s="44">
        <f t="shared" si="6"/>
        <v>1205750</v>
      </c>
      <c r="V32" s="44">
        <f t="shared" si="6"/>
        <v>1205750</v>
      </c>
      <c r="W32" s="44">
        <f t="shared" si="6"/>
        <v>1205750</v>
      </c>
      <c r="X32" s="44">
        <f t="shared" si="6"/>
        <v>1205750</v>
      </c>
      <c r="Y32" s="3"/>
      <c r="Z32" s="3"/>
    </row>
    <row r="33" spans="4:30" x14ac:dyDescent="0.25">
      <c r="D33" s="43" t="s">
        <v>64</v>
      </c>
      <c r="E33" s="44">
        <f>'protection berge'!D28</f>
        <v>0</v>
      </c>
      <c r="F33" s="44">
        <f>'protection berge'!E28</f>
        <v>0</v>
      </c>
      <c r="G33" s="44">
        <f>'protection berge'!F28</f>
        <v>0</v>
      </c>
      <c r="H33" s="44">
        <f>'protection berge'!G28</f>
        <v>34255950</v>
      </c>
      <c r="I33" s="44">
        <f>'protection berge'!H28</f>
        <v>30427800</v>
      </c>
      <c r="J33" s="44">
        <f>'protection berge'!I28</f>
        <v>30427800</v>
      </c>
      <c r="K33" s="44">
        <f>'protection berge'!J28</f>
        <v>30427800</v>
      </c>
      <c r="L33" s="44">
        <f>'protection berge'!K28</f>
        <v>84571800</v>
      </c>
      <c r="M33" s="44">
        <f>'protection berge'!L28</f>
        <v>30427800</v>
      </c>
      <c r="N33" s="44">
        <f>'protection berge'!M28</f>
        <v>30427800</v>
      </c>
      <c r="O33" s="44">
        <f>'protection berge'!N28</f>
        <v>30427800</v>
      </c>
      <c r="P33" s="44">
        <f>'protection berge'!O28</f>
        <v>84571800</v>
      </c>
      <c r="Q33" s="44">
        <f>'protection berge'!P28</f>
        <v>30427800</v>
      </c>
      <c r="R33" s="44">
        <f>'protection berge'!Q28</f>
        <v>30427800</v>
      </c>
      <c r="S33" s="44">
        <f>'protection berge'!R28</f>
        <v>30427800</v>
      </c>
      <c r="T33" s="44">
        <f>'protection berge'!S28</f>
        <v>84571800</v>
      </c>
      <c r="U33" s="44">
        <f>'protection berge'!T28</f>
        <v>30427800</v>
      </c>
      <c r="V33" s="44">
        <f>'protection berge'!U28</f>
        <v>30427800</v>
      </c>
      <c r="W33" s="44">
        <f>'protection berge'!V28</f>
        <v>30427800</v>
      </c>
      <c r="X33" s="44">
        <f>'protection berge'!W28</f>
        <v>30427800</v>
      </c>
      <c r="Y33" s="3"/>
      <c r="Z33" s="3"/>
    </row>
    <row r="34" spans="4:30" x14ac:dyDescent="0.25">
      <c r="D34" s="45" t="s">
        <v>135</v>
      </c>
      <c r="E34" s="46">
        <f t="shared" ref="E34:X34" si="7">SUM(E30:E33)</f>
        <v>0</v>
      </c>
      <c r="F34" s="46">
        <f t="shared" si="7"/>
        <v>0</v>
      </c>
      <c r="G34" s="46">
        <f t="shared" si="7"/>
        <v>105562.5</v>
      </c>
      <c r="H34" s="46">
        <f t="shared" si="7"/>
        <v>35100450</v>
      </c>
      <c r="I34" s="46">
        <f t="shared" si="7"/>
        <v>32180137.5</v>
      </c>
      <c r="J34" s="46">
        <f t="shared" si="7"/>
        <v>33841800</v>
      </c>
      <c r="K34" s="46">
        <f t="shared" si="7"/>
        <v>34325025</v>
      </c>
      <c r="L34" s="46">
        <f t="shared" si="7"/>
        <v>94570825</v>
      </c>
      <c r="M34" s="46">
        <f t="shared" si="7"/>
        <v>50626825</v>
      </c>
      <c r="N34" s="46">
        <f t="shared" si="7"/>
        <v>60826825</v>
      </c>
      <c r="O34" s="46">
        <f t="shared" si="7"/>
        <v>60826825</v>
      </c>
      <c r="P34" s="46">
        <f t="shared" si="7"/>
        <v>114970825</v>
      </c>
      <c r="Q34" s="46">
        <f t="shared" si="7"/>
        <v>60826825</v>
      </c>
      <c r="R34" s="46">
        <f t="shared" si="7"/>
        <v>60826825</v>
      </c>
      <c r="S34" s="46">
        <f t="shared" si="7"/>
        <v>60826825</v>
      </c>
      <c r="T34" s="46">
        <f t="shared" si="7"/>
        <v>114970825</v>
      </c>
      <c r="U34" s="46">
        <f t="shared" si="7"/>
        <v>60826825</v>
      </c>
      <c r="V34" s="46">
        <f t="shared" si="7"/>
        <v>60826825</v>
      </c>
      <c r="W34" s="46">
        <f t="shared" si="7"/>
        <v>60826825</v>
      </c>
      <c r="X34" s="46">
        <f t="shared" si="7"/>
        <v>60826825</v>
      </c>
      <c r="Y34" s="3"/>
      <c r="Z34" s="3"/>
    </row>
    <row r="35" spans="4:30" s="38" customFormat="1" x14ac:dyDescent="0.25">
      <c r="D35" s="39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3"/>
      <c r="Z35" s="3"/>
      <c r="AA35"/>
      <c r="AB35"/>
      <c r="AC35"/>
      <c r="AD35"/>
    </row>
    <row r="36" spans="4:30" x14ac:dyDescent="0.25">
      <c r="D36" s="8" t="s">
        <v>0</v>
      </c>
      <c r="E36" s="7">
        <f>Investissements!F35</f>
        <v>28942500</v>
      </c>
      <c r="F36" s="7">
        <f>Investissements!G35</f>
        <v>68977500</v>
      </c>
      <c r="G36" s="7">
        <f>Investissements!H35</f>
        <v>90227500</v>
      </c>
      <c r="H36" s="7">
        <f>Investissements!I35</f>
        <v>98727500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3"/>
      <c r="Z36" s="3"/>
    </row>
    <row r="37" spans="4:30" x14ac:dyDescent="0.25">
      <c r="D37" s="8" t="s">
        <v>103</v>
      </c>
      <c r="E37" s="7">
        <v>0</v>
      </c>
      <c r="F37" s="7">
        <v>0</v>
      </c>
      <c r="G37" s="7">
        <v>0</v>
      </c>
      <c r="H37" s="7">
        <v>0</v>
      </c>
      <c r="I37" s="7">
        <v>6375000</v>
      </c>
      <c r="J37" s="7">
        <v>6375000</v>
      </c>
      <c r="K37" s="7">
        <v>6375000</v>
      </c>
      <c r="L37" s="7">
        <v>6375000</v>
      </c>
      <c r="M37" s="7">
        <v>6375000</v>
      </c>
      <c r="N37" s="7">
        <v>6375000</v>
      </c>
      <c r="O37" s="7">
        <v>6375000</v>
      </c>
      <c r="P37" s="7">
        <v>6375000</v>
      </c>
      <c r="Q37" s="7">
        <v>6375000</v>
      </c>
      <c r="R37" s="7">
        <v>6375000</v>
      </c>
      <c r="S37" s="7">
        <v>6375000</v>
      </c>
      <c r="T37" s="7">
        <v>6375000</v>
      </c>
      <c r="U37" s="7">
        <v>6375000</v>
      </c>
      <c r="V37" s="7">
        <v>6375000</v>
      </c>
      <c r="W37" s="7">
        <v>6375000</v>
      </c>
      <c r="X37" s="7">
        <v>6375000</v>
      </c>
      <c r="Y37" s="3"/>
      <c r="Z37" s="3"/>
    </row>
    <row r="38" spans="4:30" x14ac:dyDescent="0.25">
      <c r="D38" s="8" t="s">
        <v>104</v>
      </c>
      <c r="E38" s="7">
        <v>0</v>
      </c>
      <c r="F38" s="7">
        <v>0</v>
      </c>
      <c r="G38" s="7">
        <v>0</v>
      </c>
      <c r="H38" s="7">
        <v>0</v>
      </c>
      <c r="I38" s="7">
        <v>127500</v>
      </c>
      <c r="J38" s="7">
        <v>1147500</v>
      </c>
      <c r="K38" s="7">
        <v>2550000</v>
      </c>
      <c r="L38" s="7">
        <v>4105500</v>
      </c>
      <c r="M38" s="7">
        <v>4105500</v>
      </c>
      <c r="N38" s="7">
        <v>4105500</v>
      </c>
      <c r="O38" s="7">
        <v>4105500</v>
      </c>
      <c r="P38" s="7">
        <v>4105500</v>
      </c>
      <c r="Q38" s="7">
        <v>4105500</v>
      </c>
      <c r="R38" s="7">
        <v>4105500</v>
      </c>
      <c r="S38" s="7">
        <v>4105500</v>
      </c>
      <c r="T38" s="7">
        <v>4105500</v>
      </c>
      <c r="U38" s="7">
        <v>4105500</v>
      </c>
      <c r="V38" s="7">
        <v>4105500</v>
      </c>
      <c r="W38" s="7">
        <v>4105500</v>
      </c>
      <c r="X38" s="7">
        <v>4105500</v>
      </c>
      <c r="Y38" s="3"/>
      <c r="Z38" s="3"/>
    </row>
    <row r="39" spans="4:30" x14ac:dyDescent="0.25">
      <c r="D39" s="8" t="s">
        <v>3</v>
      </c>
      <c r="E39" s="7">
        <f>SUM(E36:E38)</f>
        <v>28942500</v>
      </c>
      <c r="F39" s="7">
        <f t="shared" ref="F39:X39" si="8">SUM(F36:F38)</f>
        <v>68977500</v>
      </c>
      <c r="G39" s="7">
        <f t="shared" si="8"/>
        <v>90227500</v>
      </c>
      <c r="H39" s="7">
        <f t="shared" si="8"/>
        <v>98727500</v>
      </c>
      <c r="I39" s="7">
        <f t="shared" si="8"/>
        <v>6502500</v>
      </c>
      <c r="J39" s="7">
        <f t="shared" si="8"/>
        <v>7522500</v>
      </c>
      <c r="K39" s="7">
        <f t="shared" si="8"/>
        <v>8925000</v>
      </c>
      <c r="L39" s="7">
        <f t="shared" si="8"/>
        <v>10480500</v>
      </c>
      <c r="M39" s="7">
        <f t="shared" si="8"/>
        <v>10480500</v>
      </c>
      <c r="N39" s="7">
        <f t="shared" si="8"/>
        <v>10480500</v>
      </c>
      <c r="O39" s="7">
        <f t="shared" si="8"/>
        <v>10480500</v>
      </c>
      <c r="P39" s="7">
        <f t="shared" si="8"/>
        <v>10480500</v>
      </c>
      <c r="Q39" s="7">
        <f t="shared" si="8"/>
        <v>10480500</v>
      </c>
      <c r="R39" s="7">
        <f t="shared" si="8"/>
        <v>10480500</v>
      </c>
      <c r="S39" s="7">
        <f t="shared" si="8"/>
        <v>10480500</v>
      </c>
      <c r="T39" s="7">
        <f t="shared" si="8"/>
        <v>10480500</v>
      </c>
      <c r="U39" s="7">
        <f t="shared" si="8"/>
        <v>10480500</v>
      </c>
      <c r="V39" s="7">
        <f t="shared" si="8"/>
        <v>10480500</v>
      </c>
      <c r="W39" s="7">
        <f t="shared" si="8"/>
        <v>10480500</v>
      </c>
      <c r="X39" s="7">
        <f t="shared" si="8"/>
        <v>10480500</v>
      </c>
      <c r="Y39" s="3"/>
      <c r="Z39" s="3"/>
    </row>
    <row r="40" spans="4:30" x14ac:dyDescent="0.25">
      <c r="D40" s="51" t="s">
        <v>139</v>
      </c>
      <c r="E40" s="52">
        <f>E39*1.2</f>
        <v>34731000</v>
      </c>
      <c r="F40" s="52">
        <f t="shared" ref="F40:X40" si="9">F39*1.2</f>
        <v>82773000</v>
      </c>
      <c r="G40" s="52">
        <f t="shared" si="9"/>
        <v>108273000</v>
      </c>
      <c r="H40" s="52">
        <f t="shared" si="9"/>
        <v>118473000</v>
      </c>
      <c r="I40" s="52">
        <f t="shared" si="9"/>
        <v>7803000</v>
      </c>
      <c r="J40" s="52">
        <f t="shared" si="9"/>
        <v>9027000</v>
      </c>
      <c r="K40" s="52">
        <f t="shared" si="9"/>
        <v>10710000</v>
      </c>
      <c r="L40" s="52">
        <f t="shared" si="9"/>
        <v>12576600</v>
      </c>
      <c r="M40" s="52">
        <f t="shared" si="9"/>
        <v>12576600</v>
      </c>
      <c r="N40" s="52">
        <f t="shared" si="9"/>
        <v>12576600</v>
      </c>
      <c r="O40" s="52">
        <f t="shared" si="9"/>
        <v>12576600</v>
      </c>
      <c r="P40" s="52">
        <f t="shared" si="9"/>
        <v>12576600</v>
      </c>
      <c r="Q40" s="52">
        <f t="shared" si="9"/>
        <v>12576600</v>
      </c>
      <c r="R40" s="52">
        <f t="shared" si="9"/>
        <v>12576600</v>
      </c>
      <c r="S40" s="52">
        <f t="shared" si="9"/>
        <v>12576600</v>
      </c>
      <c r="T40" s="52">
        <f t="shared" si="9"/>
        <v>12576600</v>
      </c>
      <c r="U40" s="52">
        <f t="shared" si="9"/>
        <v>12576600</v>
      </c>
      <c r="V40" s="52">
        <f t="shared" si="9"/>
        <v>12576600</v>
      </c>
      <c r="W40" s="52">
        <f t="shared" si="9"/>
        <v>12576600</v>
      </c>
      <c r="X40" s="52">
        <f t="shared" si="9"/>
        <v>12576600</v>
      </c>
      <c r="Y40" s="3"/>
      <c r="Z40" s="3"/>
    </row>
    <row r="41" spans="4:30" x14ac:dyDescent="0.25">
      <c r="D41" s="6" t="s">
        <v>68</v>
      </c>
      <c r="E41" s="7">
        <f>E16-E39</f>
        <v>-28942500</v>
      </c>
      <c r="F41" s="7">
        <f t="shared" ref="F41:X41" si="10">F16-F39</f>
        <v>-63106000</v>
      </c>
      <c r="G41" s="7">
        <f t="shared" si="10"/>
        <v>-64630600</v>
      </c>
      <c r="H41" s="7">
        <f t="shared" si="10"/>
        <v>-16521600</v>
      </c>
      <c r="I41" s="7">
        <f t="shared" si="10"/>
        <v>31127900</v>
      </c>
      <c r="J41" s="7">
        <f t="shared" si="10"/>
        <v>42865900</v>
      </c>
      <c r="K41" s="7">
        <f t="shared" si="10"/>
        <v>53463400</v>
      </c>
      <c r="L41" s="7">
        <f t="shared" si="10"/>
        <v>118051900</v>
      </c>
      <c r="M41" s="7">
        <f t="shared" si="10"/>
        <v>63907900</v>
      </c>
      <c r="N41" s="7">
        <f t="shared" si="10"/>
        <v>63907900</v>
      </c>
      <c r="O41" s="7">
        <f t="shared" si="10"/>
        <v>63907900</v>
      </c>
      <c r="P41" s="7">
        <f t="shared" si="10"/>
        <v>118051900</v>
      </c>
      <c r="Q41" s="7">
        <f t="shared" si="10"/>
        <v>63907900</v>
      </c>
      <c r="R41" s="7">
        <f t="shared" si="10"/>
        <v>63907900</v>
      </c>
      <c r="S41" s="7">
        <f t="shared" si="10"/>
        <v>63907900</v>
      </c>
      <c r="T41" s="7">
        <f t="shared" si="10"/>
        <v>118051900</v>
      </c>
      <c r="U41" s="7">
        <f t="shared" si="10"/>
        <v>63907900</v>
      </c>
      <c r="V41" s="7">
        <f t="shared" si="10"/>
        <v>63907900</v>
      </c>
      <c r="W41" s="7">
        <f t="shared" si="10"/>
        <v>63907900</v>
      </c>
      <c r="X41" s="7">
        <f t="shared" si="10"/>
        <v>63907900</v>
      </c>
      <c r="Y41" s="3"/>
      <c r="Z41" s="3"/>
    </row>
    <row r="42" spans="4:30" x14ac:dyDescent="0.25">
      <c r="D42" s="10" t="s">
        <v>122</v>
      </c>
      <c r="E42" s="12">
        <f>E22-E39</f>
        <v>-28836937.5</v>
      </c>
      <c r="F42" s="12">
        <f t="shared" ref="F42:X42" si="11">F22-F39</f>
        <v>-53765100</v>
      </c>
      <c r="G42" s="12">
        <f t="shared" si="11"/>
        <v>-58047362.5</v>
      </c>
      <c r="H42" s="12">
        <f t="shared" si="11"/>
        <v>-10741700</v>
      </c>
      <c r="I42" s="12">
        <f t="shared" si="11"/>
        <v>27822525</v>
      </c>
      <c r="J42" s="12">
        <f t="shared" si="11"/>
        <v>32904325</v>
      </c>
      <c r="K42" s="12">
        <f t="shared" si="11"/>
        <v>41701825</v>
      </c>
      <c r="L42" s="12">
        <f t="shared" si="11"/>
        <v>104490325</v>
      </c>
      <c r="M42" s="12">
        <f t="shared" si="11"/>
        <v>50346325</v>
      </c>
      <c r="N42" s="12">
        <f t="shared" si="11"/>
        <v>50346325</v>
      </c>
      <c r="O42" s="12">
        <f t="shared" si="11"/>
        <v>50346325</v>
      </c>
      <c r="P42" s="12">
        <f t="shared" si="11"/>
        <v>104490325</v>
      </c>
      <c r="Q42" s="12">
        <f t="shared" si="11"/>
        <v>50346325</v>
      </c>
      <c r="R42" s="12">
        <f t="shared" si="11"/>
        <v>50346325</v>
      </c>
      <c r="S42" s="12">
        <f t="shared" si="11"/>
        <v>50346325</v>
      </c>
      <c r="T42" s="12">
        <f t="shared" si="11"/>
        <v>104490325</v>
      </c>
      <c r="U42" s="12">
        <f t="shared" si="11"/>
        <v>50346325</v>
      </c>
      <c r="V42" s="12">
        <f t="shared" si="11"/>
        <v>50346325</v>
      </c>
      <c r="W42" s="12">
        <f t="shared" si="11"/>
        <v>50346325</v>
      </c>
      <c r="X42" s="12">
        <f t="shared" si="11"/>
        <v>50346325</v>
      </c>
      <c r="Y42" s="3"/>
      <c r="Z42" s="3"/>
    </row>
    <row r="43" spans="4:30" x14ac:dyDescent="0.25">
      <c r="D43" s="11" t="s">
        <v>123</v>
      </c>
      <c r="E43" s="13">
        <f>E28-E39</f>
        <v>-28942500</v>
      </c>
      <c r="F43" s="13">
        <f t="shared" ref="F43:X43" si="12">F28-F39</f>
        <v>-68977500</v>
      </c>
      <c r="G43" s="13">
        <f t="shared" si="12"/>
        <v>-90094750</v>
      </c>
      <c r="H43" s="13">
        <f t="shared" si="12"/>
        <v>-61992500</v>
      </c>
      <c r="I43" s="13">
        <f t="shared" si="12"/>
        <v>31797150</v>
      </c>
      <c r="J43" s="13">
        <f t="shared" si="12"/>
        <v>32931900</v>
      </c>
      <c r="K43" s="13">
        <f t="shared" si="12"/>
        <v>32097900</v>
      </c>
      <c r="L43" s="13">
        <f t="shared" si="12"/>
        <v>39907900</v>
      </c>
      <c r="M43" s="13">
        <f t="shared" si="12"/>
        <v>51907900</v>
      </c>
      <c r="N43" s="13">
        <f t="shared" si="12"/>
        <v>63907900</v>
      </c>
      <c r="O43" s="13">
        <f t="shared" si="12"/>
        <v>118051900</v>
      </c>
      <c r="P43" s="13">
        <f t="shared" si="12"/>
        <v>63907900</v>
      </c>
      <c r="Q43" s="13">
        <f t="shared" si="12"/>
        <v>63907900</v>
      </c>
      <c r="R43" s="13">
        <f t="shared" si="12"/>
        <v>63907900</v>
      </c>
      <c r="S43" s="13">
        <f t="shared" si="12"/>
        <v>118051900</v>
      </c>
      <c r="T43" s="13">
        <f t="shared" si="12"/>
        <v>63907900</v>
      </c>
      <c r="U43" s="13">
        <f t="shared" si="12"/>
        <v>63907900</v>
      </c>
      <c r="V43" s="13">
        <f t="shared" si="12"/>
        <v>63907900</v>
      </c>
      <c r="W43" s="13">
        <f t="shared" si="12"/>
        <v>118051900</v>
      </c>
      <c r="X43" s="13">
        <f t="shared" si="12"/>
        <v>63907900</v>
      </c>
      <c r="Y43" s="3"/>
      <c r="Z43" s="3"/>
    </row>
    <row r="44" spans="4:30" x14ac:dyDescent="0.25">
      <c r="D44" s="45" t="s">
        <v>127</v>
      </c>
      <c r="E44" s="47">
        <f>E34-E39</f>
        <v>-28942500</v>
      </c>
      <c r="F44" s="47">
        <f t="shared" ref="F44:X44" si="13">F34-F39</f>
        <v>-68977500</v>
      </c>
      <c r="G44" s="47">
        <f t="shared" si="13"/>
        <v>-90121937.5</v>
      </c>
      <c r="H44" s="47">
        <f t="shared" si="13"/>
        <v>-63627050</v>
      </c>
      <c r="I44" s="47">
        <f t="shared" si="13"/>
        <v>25677637.5</v>
      </c>
      <c r="J44" s="47">
        <f t="shared" si="13"/>
        <v>26319300</v>
      </c>
      <c r="K44" s="47">
        <f t="shared" si="13"/>
        <v>25400025</v>
      </c>
      <c r="L44" s="47">
        <f t="shared" si="13"/>
        <v>84090325</v>
      </c>
      <c r="M44" s="47">
        <f t="shared" si="13"/>
        <v>40146325</v>
      </c>
      <c r="N44" s="47">
        <f t="shared" si="13"/>
        <v>50346325</v>
      </c>
      <c r="O44" s="47">
        <f t="shared" si="13"/>
        <v>50346325</v>
      </c>
      <c r="P44" s="47">
        <f t="shared" si="13"/>
        <v>104490325</v>
      </c>
      <c r="Q44" s="47">
        <f t="shared" si="13"/>
        <v>50346325</v>
      </c>
      <c r="R44" s="47">
        <f t="shared" si="13"/>
        <v>50346325</v>
      </c>
      <c r="S44" s="47">
        <f t="shared" si="13"/>
        <v>50346325</v>
      </c>
      <c r="T44" s="47">
        <f t="shared" si="13"/>
        <v>104490325</v>
      </c>
      <c r="U44" s="47">
        <f t="shared" si="13"/>
        <v>50346325</v>
      </c>
      <c r="V44" s="47">
        <f t="shared" si="13"/>
        <v>50346325</v>
      </c>
      <c r="W44" s="47">
        <f t="shared" si="13"/>
        <v>50346325</v>
      </c>
      <c r="X44" s="47">
        <f t="shared" si="13"/>
        <v>50346325</v>
      </c>
      <c r="Y44" s="3"/>
      <c r="Z44" s="3"/>
    </row>
    <row r="45" spans="4:30" x14ac:dyDescent="0.25">
      <c r="D45" s="51" t="s">
        <v>141</v>
      </c>
      <c r="E45" s="53">
        <f>E16-E40</f>
        <v>-34731000</v>
      </c>
      <c r="F45" s="53">
        <f t="shared" ref="F45:X45" si="14">F16-F40</f>
        <v>-76901500</v>
      </c>
      <c r="G45" s="53">
        <f t="shared" si="14"/>
        <v>-82676100</v>
      </c>
      <c r="H45" s="53">
        <f t="shared" si="14"/>
        <v>-36267100</v>
      </c>
      <c r="I45" s="53">
        <f t="shared" si="14"/>
        <v>29827400</v>
      </c>
      <c r="J45" s="53">
        <f t="shared" si="14"/>
        <v>41361400</v>
      </c>
      <c r="K45" s="53">
        <f t="shared" si="14"/>
        <v>51678400</v>
      </c>
      <c r="L45" s="53">
        <f t="shared" si="14"/>
        <v>115955800</v>
      </c>
      <c r="M45" s="53">
        <f t="shared" si="14"/>
        <v>61811800</v>
      </c>
      <c r="N45" s="53">
        <f t="shared" si="14"/>
        <v>61811800</v>
      </c>
      <c r="O45" s="53">
        <f t="shared" si="14"/>
        <v>61811800</v>
      </c>
      <c r="P45" s="53">
        <f t="shared" si="14"/>
        <v>115955800</v>
      </c>
      <c r="Q45" s="53">
        <f t="shared" si="14"/>
        <v>61811800</v>
      </c>
      <c r="R45" s="53">
        <f t="shared" si="14"/>
        <v>61811800</v>
      </c>
      <c r="S45" s="53">
        <f t="shared" si="14"/>
        <v>61811800</v>
      </c>
      <c r="T45" s="53">
        <f t="shared" si="14"/>
        <v>115955800</v>
      </c>
      <c r="U45" s="53">
        <f t="shared" si="14"/>
        <v>61811800</v>
      </c>
      <c r="V45" s="53">
        <f t="shared" si="14"/>
        <v>61811800</v>
      </c>
      <c r="W45" s="53">
        <f t="shared" si="14"/>
        <v>61811800</v>
      </c>
      <c r="X45" s="53">
        <f t="shared" si="14"/>
        <v>61811800</v>
      </c>
      <c r="Y45" s="3"/>
      <c r="Z45" s="3"/>
    </row>
    <row r="46" spans="4:30" x14ac:dyDescent="0.25">
      <c r="D46" s="57" t="s">
        <v>142</v>
      </c>
      <c r="E46" s="58">
        <f>E22-E40</f>
        <v>-34625437.5</v>
      </c>
      <c r="F46" s="58">
        <f t="shared" ref="F46:X46" si="15">F22-F40</f>
        <v>-67560600</v>
      </c>
      <c r="G46" s="58">
        <f t="shared" si="15"/>
        <v>-76092862.5</v>
      </c>
      <c r="H46" s="58">
        <f t="shared" si="15"/>
        <v>-30487200</v>
      </c>
      <c r="I46" s="58">
        <f t="shared" si="15"/>
        <v>26522025</v>
      </c>
      <c r="J46" s="58">
        <f t="shared" si="15"/>
        <v>31399825</v>
      </c>
      <c r="K46" s="58">
        <f t="shared" si="15"/>
        <v>39916825</v>
      </c>
      <c r="L46" s="58">
        <f t="shared" si="15"/>
        <v>102394225</v>
      </c>
      <c r="M46" s="58">
        <f t="shared" si="15"/>
        <v>48250225</v>
      </c>
      <c r="N46" s="58">
        <f t="shared" si="15"/>
        <v>48250225</v>
      </c>
      <c r="O46" s="58">
        <f t="shared" si="15"/>
        <v>48250225</v>
      </c>
      <c r="P46" s="58">
        <f t="shared" si="15"/>
        <v>102394225</v>
      </c>
      <c r="Q46" s="58">
        <f t="shared" si="15"/>
        <v>48250225</v>
      </c>
      <c r="R46" s="58">
        <f t="shared" si="15"/>
        <v>48250225</v>
      </c>
      <c r="S46" s="58">
        <f t="shared" si="15"/>
        <v>48250225</v>
      </c>
      <c r="T46" s="58">
        <f t="shared" si="15"/>
        <v>102394225</v>
      </c>
      <c r="U46" s="58">
        <f t="shared" si="15"/>
        <v>48250225</v>
      </c>
      <c r="V46" s="58">
        <f t="shared" si="15"/>
        <v>48250225</v>
      </c>
      <c r="W46" s="58">
        <f t="shared" si="15"/>
        <v>48250225</v>
      </c>
      <c r="X46" s="58">
        <f t="shared" si="15"/>
        <v>48250225</v>
      </c>
      <c r="Y46" s="3"/>
      <c r="Z46" s="3"/>
    </row>
    <row r="47" spans="4:30" x14ac:dyDescent="0.25">
      <c r="D47" s="59" t="s">
        <v>143</v>
      </c>
      <c r="E47" s="60">
        <f>E28-E40</f>
        <v>-34731000</v>
      </c>
      <c r="F47" s="60">
        <f t="shared" ref="F47:X47" si="16">F28-F40</f>
        <v>-82773000</v>
      </c>
      <c r="G47" s="60">
        <f t="shared" si="16"/>
        <v>-108140250</v>
      </c>
      <c r="H47" s="60">
        <f t="shared" si="16"/>
        <v>-81738000</v>
      </c>
      <c r="I47" s="60">
        <f t="shared" si="16"/>
        <v>30496650</v>
      </c>
      <c r="J47" s="60">
        <f t="shared" si="16"/>
        <v>31427400</v>
      </c>
      <c r="K47" s="60">
        <f t="shared" si="16"/>
        <v>30312900</v>
      </c>
      <c r="L47" s="60">
        <f t="shared" si="16"/>
        <v>37811800</v>
      </c>
      <c r="M47" s="60">
        <f t="shared" si="16"/>
        <v>49811800</v>
      </c>
      <c r="N47" s="60">
        <f t="shared" si="16"/>
        <v>61811800</v>
      </c>
      <c r="O47" s="60">
        <f t="shared" si="16"/>
        <v>115955800</v>
      </c>
      <c r="P47" s="60">
        <f t="shared" si="16"/>
        <v>61811800</v>
      </c>
      <c r="Q47" s="60">
        <f t="shared" si="16"/>
        <v>61811800</v>
      </c>
      <c r="R47" s="60">
        <f t="shared" si="16"/>
        <v>61811800</v>
      </c>
      <c r="S47" s="60">
        <f t="shared" si="16"/>
        <v>115955800</v>
      </c>
      <c r="T47" s="60">
        <f t="shared" si="16"/>
        <v>61811800</v>
      </c>
      <c r="U47" s="60">
        <f t="shared" si="16"/>
        <v>61811800</v>
      </c>
      <c r="V47" s="60">
        <f t="shared" si="16"/>
        <v>61811800</v>
      </c>
      <c r="W47" s="60">
        <f t="shared" si="16"/>
        <v>115955800</v>
      </c>
      <c r="X47" s="60">
        <f t="shared" si="16"/>
        <v>61811800</v>
      </c>
      <c r="Y47" s="3"/>
      <c r="Z47" s="3"/>
    </row>
    <row r="48" spans="4:30" x14ac:dyDescent="0.25">
      <c r="D48" s="49" t="s">
        <v>144</v>
      </c>
      <c r="E48" s="50">
        <f>E34-E40</f>
        <v>-34731000</v>
      </c>
      <c r="F48" s="50">
        <f t="shared" ref="F48:X48" si="17">F34-F40</f>
        <v>-82773000</v>
      </c>
      <c r="G48" s="50">
        <f t="shared" si="17"/>
        <v>-108167437.5</v>
      </c>
      <c r="H48" s="50">
        <f t="shared" si="17"/>
        <v>-83372550</v>
      </c>
      <c r="I48" s="50">
        <f t="shared" si="17"/>
        <v>24377137.5</v>
      </c>
      <c r="J48" s="50">
        <f t="shared" si="17"/>
        <v>24814800</v>
      </c>
      <c r="K48" s="50">
        <f t="shared" si="17"/>
        <v>23615025</v>
      </c>
      <c r="L48" s="50">
        <f t="shared" si="17"/>
        <v>81994225</v>
      </c>
      <c r="M48" s="50">
        <f t="shared" si="17"/>
        <v>38050225</v>
      </c>
      <c r="N48" s="50">
        <f t="shared" si="17"/>
        <v>48250225</v>
      </c>
      <c r="O48" s="50">
        <f t="shared" si="17"/>
        <v>48250225</v>
      </c>
      <c r="P48" s="50">
        <f t="shared" si="17"/>
        <v>102394225</v>
      </c>
      <c r="Q48" s="50">
        <f t="shared" si="17"/>
        <v>48250225</v>
      </c>
      <c r="R48" s="50">
        <f t="shared" si="17"/>
        <v>48250225</v>
      </c>
      <c r="S48" s="50">
        <f t="shared" si="17"/>
        <v>48250225</v>
      </c>
      <c r="T48" s="50">
        <f t="shared" si="17"/>
        <v>102394225</v>
      </c>
      <c r="U48" s="50">
        <f t="shared" si="17"/>
        <v>48250225</v>
      </c>
      <c r="V48" s="50">
        <f t="shared" si="17"/>
        <v>48250225</v>
      </c>
      <c r="W48" s="50">
        <f t="shared" si="17"/>
        <v>48250225</v>
      </c>
      <c r="X48" s="50">
        <f t="shared" si="17"/>
        <v>48250225</v>
      </c>
      <c r="Y48" s="3"/>
      <c r="Z48" s="3"/>
    </row>
    <row r="49" spans="2:26" x14ac:dyDescent="0.2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2:26" x14ac:dyDescent="0.25">
      <c r="B50" s="66"/>
      <c r="C50" s="67"/>
      <c r="D50" s="16" t="s">
        <v>90</v>
      </c>
      <c r="E50" s="31" t="s">
        <v>118</v>
      </c>
      <c r="F50" s="17" t="s">
        <v>124</v>
      </c>
      <c r="G50" s="48" t="s">
        <v>125</v>
      </c>
      <c r="H50" s="54" t="s">
        <v>136</v>
      </c>
      <c r="I50" s="56" t="s">
        <v>137</v>
      </c>
      <c r="J50" s="61" t="s">
        <v>138</v>
      </c>
      <c r="K50" s="55" t="s">
        <v>140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2:26" x14ac:dyDescent="0.25">
      <c r="B51" s="65" t="s">
        <v>89</v>
      </c>
      <c r="C51" s="65"/>
      <c r="D51" s="14">
        <v>0.12</v>
      </c>
      <c r="E51" s="14">
        <v>0.12</v>
      </c>
      <c r="F51" s="14">
        <v>0.12</v>
      </c>
      <c r="G51" s="14">
        <v>0.12</v>
      </c>
      <c r="H51" s="14">
        <v>0.12</v>
      </c>
      <c r="I51" s="14">
        <v>0.12</v>
      </c>
      <c r="J51" s="14">
        <v>0.12</v>
      </c>
      <c r="K51" s="14">
        <v>0.12</v>
      </c>
      <c r="L51" s="3"/>
      <c r="M51" s="3"/>
      <c r="N51" s="3" t="s">
        <v>1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2:26" x14ac:dyDescent="0.25">
      <c r="B52" s="65" t="s">
        <v>88</v>
      </c>
      <c r="C52" s="65"/>
      <c r="D52" s="14">
        <f>IRR(E41:X41)</f>
        <v>0.23997846102661646</v>
      </c>
      <c r="E52" s="14">
        <f>IRR(E42:X42)</f>
        <v>0.22828418649423377</v>
      </c>
      <c r="F52" s="14">
        <f>IRR(E43:X43)</f>
        <v>0.16149202882460023</v>
      </c>
      <c r="G52" s="14">
        <f>IRR(E44:X44)</f>
        <v>0.14205067579520647</v>
      </c>
      <c r="H52" s="14">
        <f>IRR(E45:X45)</f>
        <v>0.19154345344212875</v>
      </c>
      <c r="I52" s="14">
        <f>IRR(E46:X46)</f>
        <v>0.17543817121713867</v>
      </c>
      <c r="J52" s="14">
        <f>IRR(E47:X47)</f>
        <v>0.12988261920232991</v>
      </c>
      <c r="K52" s="14">
        <f>IRR(E48:X48)</f>
        <v>0.10990164486639653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2:26" x14ac:dyDescent="0.25">
      <c r="B53" s="65" t="s">
        <v>115</v>
      </c>
      <c r="C53" s="65"/>
      <c r="D53" s="15">
        <f>NPV(D51,E41:X41)</f>
        <v>161206026.45264375</v>
      </c>
      <c r="E53" s="15">
        <f>NPV(E51,E42:X42)</f>
        <v>125457401.32348999</v>
      </c>
      <c r="F53" s="15">
        <f>NPV(F51,E43:X43)</f>
        <v>68310705.436945811</v>
      </c>
      <c r="G53" s="15">
        <f>NPV(G51,E44:X44)</f>
        <v>32951480.085817177</v>
      </c>
      <c r="H53" s="15">
        <f>NPV(H51,E45:X45)</f>
        <v>111248762.86750068</v>
      </c>
      <c r="I53" s="15">
        <f>NPV(I51,E46:X46)</f>
        <v>75500137.7383468</v>
      </c>
      <c r="J53" s="15">
        <f>NPV(J51,E47:X47)</f>
        <v>18353441.851802722</v>
      </c>
      <c r="K53" s="15">
        <f>NPV(K51,E48:X48)</f>
        <v>-17005783.499325942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2:26" x14ac:dyDescent="0.25">
      <c r="B54" s="65" t="s">
        <v>114</v>
      </c>
      <c r="C54" s="65"/>
      <c r="D54" s="15">
        <f t="shared" ref="D54:K54" si="18">D53/42</f>
        <v>3838238.7250629463</v>
      </c>
      <c r="E54" s="15">
        <f t="shared" si="18"/>
        <v>2987080.9838926187</v>
      </c>
      <c r="F54" s="15">
        <f t="shared" si="18"/>
        <v>1626445.3675463288</v>
      </c>
      <c r="G54" s="15">
        <f t="shared" si="18"/>
        <v>784559.04966231377</v>
      </c>
      <c r="H54" s="15">
        <f t="shared" si="18"/>
        <v>2648780.0682738256</v>
      </c>
      <c r="I54" s="15">
        <f t="shared" si="18"/>
        <v>1797622.3271034951</v>
      </c>
      <c r="J54" s="15">
        <f t="shared" si="18"/>
        <v>436986.71075720765</v>
      </c>
      <c r="K54" s="15">
        <f t="shared" si="18"/>
        <v>-404899.60712680814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2:26" x14ac:dyDescent="0.25">
      <c r="F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2:26" x14ac:dyDescent="0.25">
      <c r="E56" s="3"/>
      <c r="F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9" spans="2:26" x14ac:dyDescent="0.25">
      <c r="J59" s="3"/>
      <c r="K59" s="3"/>
      <c r="L59" s="3"/>
      <c r="M59" s="3"/>
    </row>
    <row r="60" spans="2:26" x14ac:dyDescent="0.25">
      <c r="J60" s="3"/>
      <c r="K60" s="3"/>
      <c r="L60" s="3"/>
      <c r="M60" s="3"/>
    </row>
    <row r="61" spans="2:26" x14ac:dyDescent="0.25">
      <c r="J61" s="3"/>
      <c r="K61" s="3"/>
      <c r="L61" s="3"/>
      <c r="M61" s="3"/>
    </row>
    <row r="62" spans="2:26" x14ac:dyDescent="0.25">
      <c r="J62" s="3"/>
      <c r="K62" s="3"/>
      <c r="L62" s="3"/>
      <c r="M62" s="3"/>
    </row>
    <row r="63" spans="2:26" x14ac:dyDescent="0.25">
      <c r="J63" s="3"/>
      <c r="K63" s="3"/>
      <c r="L63" s="3"/>
      <c r="M63" s="3"/>
    </row>
    <row r="64" spans="2:26" x14ac:dyDescent="0.25">
      <c r="J64" s="3"/>
      <c r="K64" s="3"/>
      <c r="L64" s="3"/>
      <c r="M64" s="3"/>
    </row>
    <row r="65" spans="10:13" x14ac:dyDescent="0.25">
      <c r="J65" s="3"/>
      <c r="K65" s="3"/>
      <c r="L65" s="3"/>
      <c r="M65" s="3"/>
    </row>
    <row r="66" spans="10:13" x14ac:dyDescent="0.25">
      <c r="J66" s="3"/>
      <c r="K66" s="3"/>
      <c r="L66" s="3"/>
      <c r="M66" s="3"/>
    </row>
    <row r="67" spans="10:13" x14ac:dyDescent="0.25">
      <c r="J67" s="3"/>
      <c r="K67" s="3"/>
      <c r="L67" s="3"/>
      <c r="M67" s="3"/>
    </row>
    <row r="68" spans="10:13" x14ac:dyDescent="0.25">
      <c r="J68" s="3"/>
      <c r="K68" s="3"/>
      <c r="L68" s="3"/>
      <c r="M68" s="3"/>
    </row>
    <row r="69" spans="10:13" x14ac:dyDescent="0.25">
      <c r="J69" s="3"/>
      <c r="K69" s="3"/>
      <c r="L69" s="3"/>
      <c r="M69" s="3"/>
    </row>
    <row r="70" spans="10:13" x14ac:dyDescent="0.25">
      <c r="J70" s="3"/>
      <c r="K70" s="3"/>
      <c r="L70" s="3"/>
      <c r="M70" s="3"/>
    </row>
    <row r="71" spans="10:13" x14ac:dyDescent="0.25">
      <c r="J71" s="3"/>
      <c r="K71" s="3"/>
      <c r="L71" s="3"/>
      <c r="M71" s="3"/>
    </row>
    <row r="72" spans="10:13" x14ac:dyDescent="0.25">
      <c r="J72" s="3"/>
      <c r="K72" s="3"/>
      <c r="L72" s="3"/>
      <c r="M72" s="3"/>
    </row>
    <row r="73" spans="10:13" x14ac:dyDescent="0.25">
      <c r="J73" s="3"/>
      <c r="K73" s="3"/>
      <c r="L73" s="3"/>
      <c r="M73" s="3"/>
    </row>
    <row r="74" spans="10:13" x14ac:dyDescent="0.25">
      <c r="J74" s="3"/>
      <c r="K74" s="3"/>
      <c r="L74" s="3"/>
      <c r="M74" s="3"/>
    </row>
    <row r="75" spans="10:13" x14ac:dyDescent="0.25">
      <c r="J75" s="3"/>
      <c r="K75" s="3"/>
      <c r="L75" s="3"/>
      <c r="M75" s="3"/>
    </row>
  </sheetData>
  <mergeCells count="5">
    <mergeCell ref="B51:C51"/>
    <mergeCell ref="B52:C52"/>
    <mergeCell ref="B53:C53"/>
    <mergeCell ref="B50:C50"/>
    <mergeCell ref="B54:C5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9"/>
  <sheetViews>
    <sheetView workbookViewId="0">
      <selection activeCell="M13" sqref="M13"/>
    </sheetView>
  </sheetViews>
  <sheetFormatPr defaultRowHeight="15" x14ac:dyDescent="0.25"/>
  <cols>
    <col min="3" max="3" width="17.140625" customWidth="1"/>
    <col min="4" max="4" width="15.7109375" customWidth="1"/>
    <col min="5" max="5" width="12.85546875" customWidth="1"/>
    <col min="6" max="6" width="11.7109375" customWidth="1"/>
    <col min="7" max="7" width="10.42578125" customWidth="1"/>
  </cols>
  <sheetData>
    <row r="2" spans="2:8" ht="30" x14ac:dyDescent="0.25">
      <c r="B2" s="18" t="s">
        <v>80</v>
      </c>
      <c r="C2" s="18"/>
      <c r="D2" s="26" t="s">
        <v>81</v>
      </c>
      <c r="E2" s="26" t="s">
        <v>81</v>
      </c>
      <c r="F2" s="26" t="s">
        <v>81</v>
      </c>
      <c r="G2" s="26" t="s">
        <v>81</v>
      </c>
    </row>
    <row r="3" spans="2:8" ht="30" x14ac:dyDescent="0.25">
      <c r="B3" s="19"/>
      <c r="C3" s="18" t="s">
        <v>74</v>
      </c>
      <c r="D3" s="26" t="s">
        <v>77</v>
      </c>
      <c r="E3" s="26" t="s">
        <v>82</v>
      </c>
      <c r="F3" s="26" t="s">
        <v>78</v>
      </c>
      <c r="G3" s="26" t="s">
        <v>84</v>
      </c>
      <c r="H3" s="1"/>
    </row>
    <row r="4" spans="2:8" x14ac:dyDescent="0.25">
      <c r="B4" s="19"/>
      <c r="C4" s="19" t="s">
        <v>8</v>
      </c>
      <c r="D4" s="15">
        <v>8450</v>
      </c>
      <c r="E4" s="15">
        <v>2400</v>
      </c>
      <c r="F4" s="15">
        <v>1000</v>
      </c>
      <c r="G4" s="15">
        <v>800</v>
      </c>
    </row>
    <row r="5" spans="2:8" x14ac:dyDescent="0.25">
      <c r="B5" s="19"/>
      <c r="C5" s="19" t="s">
        <v>72</v>
      </c>
      <c r="D5" s="15">
        <v>0</v>
      </c>
      <c r="E5" s="15">
        <v>5400</v>
      </c>
      <c r="F5" s="15">
        <v>0</v>
      </c>
      <c r="G5" s="15">
        <v>4500</v>
      </c>
    </row>
    <row r="6" spans="2:8" x14ac:dyDescent="0.25">
      <c r="B6" s="19"/>
      <c r="C6" s="19" t="s">
        <v>73</v>
      </c>
      <c r="D6" s="15">
        <v>0</v>
      </c>
      <c r="E6" s="15">
        <v>4500</v>
      </c>
      <c r="F6" s="15">
        <v>0</v>
      </c>
      <c r="G6" s="15">
        <v>1000</v>
      </c>
    </row>
    <row r="7" spans="2:8" x14ac:dyDescent="0.25">
      <c r="B7" s="19"/>
      <c r="C7" s="19" t="s">
        <v>71</v>
      </c>
      <c r="D7" s="15">
        <v>37500</v>
      </c>
      <c r="E7" s="15">
        <v>40500</v>
      </c>
      <c r="F7" s="15">
        <v>37500</v>
      </c>
      <c r="G7" s="15">
        <v>12300</v>
      </c>
    </row>
    <row r="8" spans="2:8" x14ac:dyDescent="0.25">
      <c r="B8" s="19"/>
      <c r="C8" s="18" t="s">
        <v>75</v>
      </c>
      <c r="D8" s="23">
        <f>SUM(D4:D7)</f>
        <v>45950</v>
      </c>
      <c r="E8" s="23">
        <v>52800</v>
      </c>
      <c r="F8" s="23">
        <v>38500</v>
      </c>
      <c r="G8" s="23">
        <f>SUM(G4:G7)</f>
        <v>18600</v>
      </c>
    </row>
    <row r="9" spans="2:8" x14ac:dyDescent="0.25">
      <c r="B9" s="19"/>
      <c r="C9" s="19"/>
      <c r="D9" s="15"/>
      <c r="E9" s="15"/>
      <c r="F9" s="15"/>
      <c r="G9" s="15"/>
    </row>
    <row r="10" spans="2:8" x14ac:dyDescent="0.25">
      <c r="B10" s="19"/>
      <c r="C10" s="19" t="s">
        <v>76</v>
      </c>
      <c r="D10" s="23">
        <v>53750</v>
      </c>
      <c r="E10" s="23">
        <v>62500</v>
      </c>
      <c r="F10" s="23">
        <v>45250</v>
      </c>
      <c r="G10" s="23">
        <v>19200</v>
      </c>
    </row>
    <row r="11" spans="2:8" x14ac:dyDescent="0.25">
      <c r="B11" s="19"/>
      <c r="C11" s="19"/>
      <c r="D11" s="15"/>
      <c r="E11" s="15"/>
      <c r="F11" s="15"/>
      <c r="G11" s="15"/>
    </row>
    <row r="12" spans="2:8" x14ac:dyDescent="0.25">
      <c r="B12" s="19"/>
      <c r="C12" s="18" t="s">
        <v>91</v>
      </c>
      <c r="D12" s="23">
        <f>D10-D8</f>
        <v>7800</v>
      </c>
      <c r="E12" s="23">
        <f>E10-E8</f>
        <v>9700</v>
      </c>
      <c r="F12" s="23">
        <f>F10-F8</f>
        <v>6750</v>
      </c>
      <c r="G12" s="23">
        <f>G10-G8</f>
        <v>600</v>
      </c>
    </row>
    <row r="13" spans="2:8" x14ac:dyDescent="0.25">
      <c r="B13" s="19"/>
      <c r="C13" s="19"/>
      <c r="D13" s="15"/>
      <c r="E13" s="15"/>
      <c r="F13" s="15"/>
      <c r="G13" s="15"/>
    </row>
    <row r="14" spans="2:8" x14ac:dyDescent="0.25">
      <c r="B14" s="18" t="s">
        <v>92</v>
      </c>
      <c r="C14" s="19"/>
      <c r="D14" s="27" t="s">
        <v>79</v>
      </c>
      <c r="E14" s="27" t="s">
        <v>82</v>
      </c>
      <c r="F14" s="27" t="s">
        <v>83</v>
      </c>
      <c r="G14" s="27" t="s">
        <v>84</v>
      </c>
    </row>
    <row r="15" spans="2:8" x14ac:dyDescent="0.25">
      <c r="B15" s="19"/>
      <c r="C15" s="19" t="s">
        <v>8</v>
      </c>
      <c r="D15" s="15">
        <v>0</v>
      </c>
      <c r="E15" s="15">
        <v>1200</v>
      </c>
      <c r="F15" s="15">
        <v>3750</v>
      </c>
      <c r="G15" s="15">
        <v>800</v>
      </c>
    </row>
    <row r="16" spans="2:8" x14ac:dyDescent="0.25">
      <c r="B16" s="19"/>
      <c r="C16" s="19" t="s">
        <v>72</v>
      </c>
      <c r="D16" s="15">
        <v>0</v>
      </c>
      <c r="E16" s="15">
        <v>10800</v>
      </c>
      <c r="F16" s="15">
        <v>0</v>
      </c>
      <c r="G16" s="15">
        <v>4500</v>
      </c>
    </row>
    <row r="17" spans="2:12" x14ac:dyDescent="0.25">
      <c r="B17" s="19"/>
      <c r="C17" s="19" t="s">
        <v>73</v>
      </c>
      <c r="D17" s="15">
        <v>0</v>
      </c>
      <c r="E17" s="15">
        <v>6000</v>
      </c>
      <c r="F17" s="15">
        <v>0</v>
      </c>
      <c r="G17" s="15">
        <v>1000</v>
      </c>
      <c r="K17" t="s">
        <v>1</v>
      </c>
    </row>
    <row r="18" spans="2:12" x14ac:dyDescent="0.25">
      <c r="B18" s="19"/>
      <c r="C18" s="19" t="s">
        <v>71</v>
      </c>
      <c r="D18" s="15">
        <v>20000</v>
      </c>
      <c r="E18" s="15">
        <v>45750</v>
      </c>
      <c r="F18" s="15">
        <v>21300</v>
      </c>
      <c r="G18" s="15">
        <v>12300</v>
      </c>
    </row>
    <row r="19" spans="2:12" x14ac:dyDescent="0.25">
      <c r="B19" s="19"/>
      <c r="C19" s="18" t="s">
        <v>75</v>
      </c>
      <c r="D19" s="23">
        <v>20000</v>
      </c>
      <c r="E19" s="23">
        <v>63750</v>
      </c>
      <c r="F19" s="23">
        <v>25050</v>
      </c>
      <c r="G19" s="23">
        <v>18600</v>
      </c>
    </row>
    <row r="20" spans="2:12" x14ac:dyDescent="0.25">
      <c r="B20" s="19"/>
      <c r="C20" s="19"/>
      <c r="D20" s="15"/>
      <c r="E20" s="15"/>
      <c r="F20" s="15"/>
      <c r="G20" s="15"/>
      <c r="L20" t="s">
        <v>1</v>
      </c>
    </row>
    <row r="21" spans="2:12" x14ac:dyDescent="0.25">
      <c r="B21" s="19"/>
      <c r="C21" s="18" t="s">
        <v>76</v>
      </c>
      <c r="D21" s="23">
        <v>50000</v>
      </c>
      <c r="E21" s="23">
        <v>100000</v>
      </c>
      <c r="F21" s="23">
        <v>44000</v>
      </c>
      <c r="G21" s="23">
        <v>32000</v>
      </c>
    </row>
    <row r="22" spans="2:12" x14ac:dyDescent="0.25">
      <c r="B22" s="19"/>
      <c r="C22" s="19"/>
      <c r="D22" s="15"/>
      <c r="E22" s="15"/>
      <c r="F22" s="15"/>
      <c r="G22" s="15"/>
    </row>
    <row r="23" spans="2:12" x14ac:dyDescent="0.25">
      <c r="B23" s="19"/>
      <c r="C23" s="18" t="s">
        <v>91</v>
      </c>
      <c r="D23" s="23">
        <f>D21-D19</f>
        <v>30000</v>
      </c>
      <c r="E23" s="23">
        <f>E21-E19</f>
        <v>36250</v>
      </c>
      <c r="F23" s="23">
        <v>18950</v>
      </c>
      <c r="G23" s="23">
        <f>G21-G19</f>
        <v>13400</v>
      </c>
    </row>
    <row r="29" spans="2:12" x14ac:dyDescent="0.25">
      <c r="F29" t="s">
        <v>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5"/>
  <sheetViews>
    <sheetView workbookViewId="0">
      <selection activeCell="L24" sqref="L24"/>
    </sheetView>
  </sheetViews>
  <sheetFormatPr defaultRowHeight="15" x14ac:dyDescent="0.25"/>
  <cols>
    <col min="1" max="1" width="4.7109375" customWidth="1"/>
    <col min="2" max="2" width="21.140625" customWidth="1"/>
    <col min="5" max="5" width="29" customWidth="1"/>
    <col min="6" max="6" width="11.140625" customWidth="1"/>
    <col min="7" max="7" width="13.28515625" customWidth="1"/>
    <col min="8" max="8" width="12.42578125" customWidth="1"/>
    <col min="9" max="9" width="12.140625" customWidth="1"/>
    <col min="10" max="10" width="11.28515625" customWidth="1"/>
    <col min="11" max="11" width="10.42578125" customWidth="1"/>
    <col min="12" max="12" width="10.28515625" customWidth="1"/>
    <col min="13" max="13" width="10.42578125" customWidth="1"/>
    <col min="14" max="14" width="10.140625" customWidth="1"/>
    <col min="15" max="15" width="10.28515625" customWidth="1"/>
    <col min="16" max="16" width="10.7109375" customWidth="1"/>
    <col min="17" max="18" width="9.85546875" customWidth="1"/>
    <col min="19" max="19" width="10.42578125" customWidth="1"/>
    <col min="20" max="20" width="10.7109375" customWidth="1"/>
    <col min="21" max="21" width="10" customWidth="1"/>
    <col min="22" max="22" width="10.140625" customWidth="1"/>
    <col min="23" max="23" width="10.28515625" customWidth="1"/>
    <col min="24" max="24" width="10.42578125" customWidth="1"/>
    <col min="25" max="25" width="9.85546875" customWidth="1"/>
  </cols>
  <sheetData>
    <row r="1" spans="2:25" x14ac:dyDescent="0.25">
      <c r="O1" t="s">
        <v>1</v>
      </c>
    </row>
    <row r="2" spans="2:25" x14ac:dyDescent="0.25">
      <c r="C2" s="5" t="s">
        <v>30</v>
      </c>
      <c r="D2" s="5" t="s">
        <v>5</v>
      </c>
      <c r="H2" t="s">
        <v>1</v>
      </c>
    </row>
    <row r="3" spans="2:25" x14ac:dyDescent="0.25">
      <c r="B3" s="1" t="s">
        <v>28</v>
      </c>
    </row>
    <row r="4" spans="2:25" x14ac:dyDescent="0.25">
      <c r="B4" t="s">
        <v>29</v>
      </c>
      <c r="C4" t="s">
        <v>19</v>
      </c>
      <c r="D4">
        <v>1500</v>
      </c>
    </row>
    <row r="5" spans="2:25" x14ac:dyDescent="0.25">
      <c r="B5" t="s">
        <v>44</v>
      </c>
      <c r="C5" t="s">
        <v>20</v>
      </c>
      <c r="D5">
        <v>7800</v>
      </c>
      <c r="F5" s="3"/>
      <c r="G5" s="3"/>
      <c r="H5" s="3"/>
    </row>
    <row r="6" spans="2:25" x14ac:dyDescent="0.25">
      <c r="B6" t="s">
        <v>43</v>
      </c>
      <c r="C6" t="s">
        <v>20</v>
      </c>
      <c r="D6">
        <v>30000</v>
      </c>
    </row>
    <row r="7" spans="2:25" x14ac:dyDescent="0.25">
      <c r="F7" s="1" t="s">
        <v>11</v>
      </c>
      <c r="G7" s="1" t="s">
        <v>12</v>
      </c>
      <c r="H7" s="1" t="s">
        <v>13</v>
      </c>
      <c r="I7" s="1" t="s">
        <v>14</v>
      </c>
      <c r="J7" s="1" t="s">
        <v>31</v>
      </c>
      <c r="K7" s="2" t="s">
        <v>32</v>
      </c>
      <c r="L7" s="1" t="s">
        <v>33</v>
      </c>
      <c r="M7" s="1" t="s">
        <v>34</v>
      </c>
      <c r="N7" s="1" t="s">
        <v>35</v>
      </c>
      <c r="O7" s="1" t="s">
        <v>36</v>
      </c>
      <c r="P7" s="1" t="s">
        <v>37</v>
      </c>
      <c r="Q7" s="1" t="s">
        <v>38</v>
      </c>
      <c r="R7" s="1" t="s">
        <v>39</v>
      </c>
      <c r="S7" s="1" t="s">
        <v>40</v>
      </c>
      <c r="T7" s="1" t="s">
        <v>41</v>
      </c>
      <c r="U7" s="1" t="s">
        <v>54</v>
      </c>
      <c r="V7" s="1" t="s">
        <v>55</v>
      </c>
      <c r="W7" s="1" t="s">
        <v>56</v>
      </c>
      <c r="X7" s="1" t="s">
        <v>57</v>
      </c>
      <c r="Y7" s="1" t="s">
        <v>58</v>
      </c>
    </row>
    <row r="8" spans="2:25" x14ac:dyDescent="0.25">
      <c r="C8" t="s">
        <v>60</v>
      </c>
      <c r="F8" s="3">
        <f t="shared" ref="F8:Y8" si="0">$D$5*$D$4</f>
        <v>11700000</v>
      </c>
      <c r="G8" s="3">
        <f t="shared" si="0"/>
        <v>11700000</v>
      </c>
      <c r="H8" s="3">
        <f t="shared" si="0"/>
        <v>11700000</v>
      </c>
      <c r="I8" s="3">
        <f t="shared" si="0"/>
        <v>11700000</v>
      </c>
      <c r="J8" s="3">
        <f t="shared" si="0"/>
        <v>11700000</v>
      </c>
      <c r="K8" s="3">
        <f t="shared" si="0"/>
        <v>11700000</v>
      </c>
      <c r="L8" s="3">
        <f t="shared" si="0"/>
        <v>11700000</v>
      </c>
      <c r="M8" s="3">
        <f t="shared" si="0"/>
        <v>11700000</v>
      </c>
      <c r="N8" s="3">
        <f t="shared" si="0"/>
        <v>11700000</v>
      </c>
      <c r="O8" s="3">
        <f t="shared" si="0"/>
        <v>11700000</v>
      </c>
      <c r="P8" s="3">
        <f t="shared" si="0"/>
        <v>11700000</v>
      </c>
      <c r="Q8" s="3">
        <f t="shared" si="0"/>
        <v>11700000</v>
      </c>
      <c r="R8" s="3">
        <f t="shared" si="0"/>
        <v>11700000</v>
      </c>
      <c r="S8" s="3">
        <f t="shared" si="0"/>
        <v>11700000</v>
      </c>
      <c r="T8" s="3">
        <f t="shared" si="0"/>
        <v>11700000</v>
      </c>
      <c r="U8" s="3">
        <f t="shared" si="0"/>
        <v>11700000</v>
      </c>
      <c r="V8" s="3">
        <f t="shared" si="0"/>
        <v>11700000</v>
      </c>
      <c r="W8" s="3">
        <f t="shared" si="0"/>
        <v>11700000</v>
      </c>
      <c r="X8" s="3">
        <f t="shared" si="0"/>
        <v>11700000</v>
      </c>
      <c r="Y8" s="3">
        <f t="shared" si="0"/>
        <v>11700000</v>
      </c>
    </row>
    <row r="9" spans="2:25" x14ac:dyDescent="0.25">
      <c r="C9" t="s">
        <v>42</v>
      </c>
      <c r="F9" s="3">
        <v>692500</v>
      </c>
      <c r="G9" s="3">
        <v>692500</v>
      </c>
      <c r="H9" s="3">
        <v>692500</v>
      </c>
      <c r="I9" s="3">
        <v>692500</v>
      </c>
      <c r="J9" s="3">
        <v>692500</v>
      </c>
      <c r="K9" s="3">
        <v>692500</v>
      </c>
      <c r="L9" s="3">
        <v>692500</v>
      </c>
      <c r="M9" s="3">
        <v>692500</v>
      </c>
      <c r="N9" s="3">
        <v>692500</v>
      </c>
      <c r="O9" s="3">
        <v>692500</v>
      </c>
      <c r="P9" s="3">
        <v>692500</v>
      </c>
      <c r="Q9" s="3">
        <v>692500</v>
      </c>
      <c r="R9" s="3">
        <v>692500</v>
      </c>
      <c r="S9" s="3">
        <v>692500</v>
      </c>
      <c r="T9" s="3">
        <v>692500</v>
      </c>
      <c r="U9" s="3">
        <v>692500</v>
      </c>
      <c r="V9" s="3">
        <v>692500</v>
      </c>
      <c r="W9" s="3">
        <v>692500</v>
      </c>
      <c r="X9" s="3">
        <v>692500</v>
      </c>
      <c r="Y9" s="3">
        <v>692500</v>
      </c>
    </row>
    <row r="10" spans="2:25" x14ac:dyDescent="0.25">
      <c r="C10" s="1" t="s">
        <v>3</v>
      </c>
      <c r="D10" s="1"/>
      <c r="E10" s="1"/>
      <c r="F10" s="4">
        <f>SUM(F8:F9)</f>
        <v>12392500</v>
      </c>
      <c r="G10" s="4">
        <f t="shared" ref="G10:Y10" si="1">SUM(G8:G9)</f>
        <v>12392500</v>
      </c>
      <c r="H10" s="4">
        <f t="shared" si="1"/>
        <v>12392500</v>
      </c>
      <c r="I10" s="4">
        <f t="shared" si="1"/>
        <v>12392500</v>
      </c>
      <c r="J10" s="4">
        <f t="shared" si="1"/>
        <v>12392500</v>
      </c>
      <c r="K10" s="4">
        <f t="shared" si="1"/>
        <v>12392500</v>
      </c>
      <c r="L10" s="4">
        <f t="shared" si="1"/>
        <v>12392500</v>
      </c>
      <c r="M10" s="4">
        <f t="shared" si="1"/>
        <v>12392500</v>
      </c>
      <c r="N10" s="4">
        <f t="shared" si="1"/>
        <v>12392500</v>
      </c>
      <c r="O10" s="4">
        <f t="shared" si="1"/>
        <v>12392500</v>
      </c>
      <c r="P10" s="4">
        <f t="shared" si="1"/>
        <v>12392500</v>
      </c>
      <c r="Q10" s="4">
        <f t="shared" si="1"/>
        <v>12392500</v>
      </c>
      <c r="R10" s="4">
        <f t="shared" si="1"/>
        <v>12392500</v>
      </c>
      <c r="S10" s="4">
        <f t="shared" si="1"/>
        <v>12392500</v>
      </c>
      <c r="T10" s="4">
        <f t="shared" si="1"/>
        <v>12392500</v>
      </c>
      <c r="U10" s="4">
        <f t="shared" si="1"/>
        <v>12392500</v>
      </c>
      <c r="V10" s="4">
        <f t="shared" si="1"/>
        <v>12392500</v>
      </c>
      <c r="W10" s="4">
        <f t="shared" si="1"/>
        <v>12392500</v>
      </c>
      <c r="X10" s="4">
        <f t="shared" si="1"/>
        <v>12392500</v>
      </c>
      <c r="Y10" s="4">
        <f t="shared" si="1"/>
        <v>12392500</v>
      </c>
    </row>
    <row r="11" spans="2:25" x14ac:dyDescent="0.25">
      <c r="F11" s="3"/>
      <c r="G11" s="3" t="s">
        <v>1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2:25" x14ac:dyDescent="0.25">
      <c r="C12" s="1" t="s">
        <v>93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2:25" x14ac:dyDescent="0.25">
      <c r="C13" s="1" t="s">
        <v>102</v>
      </c>
      <c r="F13" s="3">
        <v>300</v>
      </c>
      <c r="G13" s="3">
        <v>700</v>
      </c>
      <c r="H13" s="3">
        <v>1100</v>
      </c>
      <c r="I13" s="3">
        <v>1500</v>
      </c>
      <c r="J13" s="3">
        <v>1500</v>
      </c>
      <c r="K13" s="3">
        <v>1500</v>
      </c>
      <c r="L13" s="3">
        <v>1500</v>
      </c>
      <c r="M13" s="3">
        <v>1500</v>
      </c>
      <c r="N13" s="3">
        <v>1500</v>
      </c>
      <c r="O13" s="3">
        <v>1500</v>
      </c>
      <c r="P13" s="3">
        <v>1500</v>
      </c>
      <c r="Q13" s="3">
        <v>1500</v>
      </c>
      <c r="R13" s="3">
        <v>1500</v>
      </c>
      <c r="S13" s="3">
        <v>1500</v>
      </c>
      <c r="T13" s="3">
        <v>1500</v>
      </c>
      <c r="U13" s="3">
        <v>1500</v>
      </c>
      <c r="V13" s="3">
        <v>1500</v>
      </c>
      <c r="W13" s="3">
        <v>1500</v>
      </c>
      <c r="X13" s="3">
        <v>1500</v>
      </c>
      <c r="Y13" s="3">
        <v>1500</v>
      </c>
    </row>
    <row r="14" spans="2:25" x14ac:dyDescent="0.25">
      <c r="C14" s="1" t="s">
        <v>43</v>
      </c>
      <c r="F14" s="3">
        <v>0</v>
      </c>
      <c r="G14" s="3">
        <v>0</v>
      </c>
      <c r="H14" s="3">
        <v>0</v>
      </c>
      <c r="I14" s="3">
        <v>0</v>
      </c>
      <c r="J14" s="3">
        <f>F13*$D$6</f>
        <v>9000000</v>
      </c>
      <c r="K14" s="3">
        <f>G13*$D$6</f>
        <v>21000000</v>
      </c>
      <c r="L14" s="3">
        <f>H13*$D$6</f>
        <v>33000000</v>
      </c>
      <c r="M14" s="3">
        <f>I13*$D$6</f>
        <v>45000000</v>
      </c>
      <c r="N14" s="3">
        <f t="shared" ref="N14:Y14" si="2">J13*$D$6</f>
        <v>45000000</v>
      </c>
      <c r="O14" s="3">
        <f t="shared" si="2"/>
        <v>45000000</v>
      </c>
      <c r="P14" s="3">
        <f t="shared" si="2"/>
        <v>45000000</v>
      </c>
      <c r="Q14" s="3">
        <f t="shared" si="2"/>
        <v>45000000</v>
      </c>
      <c r="R14" s="3">
        <f t="shared" si="2"/>
        <v>45000000</v>
      </c>
      <c r="S14" s="3">
        <f t="shared" si="2"/>
        <v>45000000</v>
      </c>
      <c r="T14" s="3">
        <f t="shared" si="2"/>
        <v>45000000</v>
      </c>
      <c r="U14" s="3">
        <f t="shared" si="2"/>
        <v>45000000</v>
      </c>
      <c r="V14" s="3">
        <f t="shared" si="2"/>
        <v>45000000</v>
      </c>
      <c r="W14" s="3">
        <f t="shared" si="2"/>
        <v>45000000</v>
      </c>
      <c r="X14" s="3">
        <f t="shared" si="2"/>
        <v>45000000</v>
      </c>
      <c r="Y14" s="3">
        <f t="shared" si="2"/>
        <v>45000000</v>
      </c>
    </row>
    <row r="15" spans="2:25" x14ac:dyDescent="0.25">
      <c r="F15" s="3"/>
      <c r="G15" s="3"/>
      <c r="H15" s="3"/>
      <c r="I15" s="3"/>
      <c r="J15" s="3" t="s">
        <v>1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2:25" x14ac:dyDescent="0.25">
      <c r="C16" s="1" t="s">
        <v>61</v>
      </c>
      <c r="F16" s="3">
        <f>IF((F14-F10)&gt;0, (F14-F10),0)</f>
        <v>0</v>
      </c>
      <c r="G16" s="3">
        <f t="shared" ref="G16:Y16" si="3">IF((G14-G10)&gt;0, (G14-G10),0)</f>
        <v>0</v>
      </c>
      <c r="H16" s="3">
        <f t="shared" si="3"/>
        <v>0</v>
      </c>
      <c r="I16" s="3">
        <f t="shared" si="3"/>
        <v>0</v>
      </c>
      <c r="J16" s="3">
        <f t="shared" si="3"/>
        <v>0</v>
      </c>
      <c r="K16" s="3">
        <f t="shared" si="3"/>
        <v>8607500</v>
      </c>
      <c r="L16" s="3">
        <f t="shared" si="3"/>
        <v>20607500</v>
      </c>
      <c r="M16" s="3">
        <f t="shared" si="3"/>
        <v>32607500</v>
      </c>
      <c r="N16" s="3">
        <f t="shared" si="3"/>
        <v>32607500</v>
      </c>
      <c r="O16" s="3">
        <f t="shared" si="3"/>
        <v>32607500</v>
      </c>
      <c r="P16" s="3">
        <f t="shared" si="3"/>
        <v>32607500</v>
      </c>
      <c r="Q16" s="3">
        <f t="shared" si="3"/>
        <v>32607500</v>
      </c>
      <c r="R16" s="3">
        <f t="shared" si="3"/>
        <v>32607500</v>
      </c>
      <c r="S16" s="3">
        <f t="shared" si="3"/>
        <v>32607500</v>
      </c>
      <c r="T16" s="3">
        <f t="shared" si="3"/>
        <v>32607500</v>
      </c>
      <c r="U16" s="3">
        <f t="shared" si="3"/>
        <v>32607500</v>
      </c>
      <c r="V16" s="3">
        <f t="shared" si="3"/>
        <v>32607500</v>
      </c>
      <c r="W16" s="3">
        <f t="shared" si="3"/>
        <v>32607500</v>
      </c>
      <c r="X16" s="3">
        <f t="shared" si="3"/>
        <v>32607500</v>
      </c>
      <c r="Y16" s="3">
        <f t="shared" si="3"/>
        <v>32607500</v>
      </c>
    </row>
    <row r="17" spans="2:25" x14ac:dyDescent="0.25">
      <c r="I17" t="s">
        <v>1</v>
      </c>
    </row>
    <row r="18" spans="2:25" x14ac:dyDescent="0.25">
      <c r="B18" s="1" t="s">
        <v>105</v>
      </c>
      <c r="M18" t="s">
        <v>1</v>
      </c>
    </row>
    <row r="19" spans="2:25" s="33" customFormat="1" x14ac:dyDescent="0.25">
      <c r="B19" s="32" t="s">
        <v>116</v>
      </c>
    </row>
    <row r="20" spans="2:25" s="33" customFormat="1" x14ac:dyDescent="0.25">
      <c r="E20" s="33" t="s">
        <v>43</v>
      </c>
      <c r="F20" s="34"/>
      <c r="G20" s="34">
        <f>G14</f>
        <v>0</v>
      </c>
      <c r="H20" s="34">
        <f>H14</f>
        <v>0</v>
      </c>
      <c r="I20" s="34">
        <f>I14</f>
        <v>0</v>
      </c>
      <c r="J20" s="34">
        <f t="shared" ref="J20:Y20" si="4">0.85*F13*$D$6</f>
        <v>7650000</v>
      </c>
      <c r="K20" s="34">
        <f t="shared" si="4"/>
        <v>17850000</v>
      </c>
      <c r="L20" s="34">
        <f t="shared" si="4"/>
        <v>28050000</v>
      </c>
      <c r="M20" s="34">
        <f t="shared" si="4"/>
        <v>38250000</v>
      </c>
      <c r="N20" s="34">
        <f t="shared" si="4"/>
        <v>38250000</v>
      </c>
      <c r="O20" s="34">
        <f t="shared" si="4"/>
        <v>38250000</v>
      </c>
      <c r="P20" s="34">
        <f t="shared" si="4"/>
        <v>38250000</v>
      </c>
      <c r="Q20" s="34">
        <f t="shared" si="4"/>
        <v>38250000</v>
      </c>
      <c r="R20" s="34">
        <f t="shared" si="4"/>
        <v>38250000</v>
      </c>
      <c r="S20" s="34">
        <f t="shared" si="4"/>
        <v>38250000</v>
      </c>
      <c r="T20" s="34">
        <f t="shared" si="4"/>
        <v>38250000</v>
      </c>
      <c r="U20" s="34">
        <f t="shared" si="4"/>
        <v>38250000</v>
      </c>
      <c r="V20" s="34">
        <f t="shared" si="4"/>
        <v>38250000</v>
      </c>
      <c r="W20" s="34">
        <f t="shared" si="4"/>
        <v>38250000</v>
      </c>
      <c r="X20" s="34">
        <f t="shared" si="4"/>
        <v>38250000</v>
      </c>
      <c r="Y20" s="34">
        <f t="shared" si="4"/>
        <v>38250000</v>
      </c>
    </row>
    <row r="21" spans="2:25" s="33" customFormat="1" x14ac:dyDescent="0.25">
      <c r="E21" s="33" t="s">
        <v>106</v>
      </c>
      <c r="F21" s="34">
        <f>IF((F20-F10)&gt;0, (F20-F10),0)</f>
        <v>0</v>
      </c>
      <c r="G21" s="34">
        <f t="shared" ref="G21:Y21" si="5">IF((G20-G10)&gt;0, (G20-G10),0)</f>
        <v>0</v>
      </c>
      <c r="H21" s="34">
        <f t="shared" si="5"/>
        <v>0</v>
      </c>
      <c r="I21" s="34">
        <f t="shared" si="5"/>
        <v>0</v>
      </c>
      <c r="J21" s="34">
        <f t="shared" si="5"/>
        <v>0</v>
      </c>
      <c r="K21" s="34">
        <f t="shared" si="5"/>
        <v>5457500</v>
      </c>
      <c r="L21" s="34">
        <f t="shared" si="5"/>
        <v>15657500</v>
      </c>
      <c r="M21" s="34">
        <f t="shared" si="5"/>
        <v>25857500</v>
      </c>
      <c r="N21" s="34">
        <f t="shared" si="5"/>
        <v>25857500</v>
      </c>
      <c r="O21" s="34">
        <f t="shared" si="5"/>
        <v>25857500</v>
      </c>
      <c r="P21" s="34">
        <f t="shared" si="5"/>
        <v>25857500</v>
      </c>
      <c r="Q21" s="34">
        <f t="shared" si="5"/>
        <v>25857500</v>
      </c>
      <c r="R21" s="34">
        <f t="shared" si="5"/>
        <v>25857500</v>
      </c>
      <c r="S21" s="34">
        <f t="shared" si="5"/>
        <v>25857500</v>
      </c>
      <c r="T21" s="34">
        <f t="shared" si="5"/>
        <v>25857500</v>
      </c>
      <c r="U21" s="34">
        <f t="shared" si="5"/>
        <v>25857500</v>
      </c>
      <c r="V21" s="34">
        <f t="shared" si="5"/>
        <v>25857500</v>
      </c>
      <c r="W21" s="34">
        <f t="shared" si="5"/>
        <v>25857500</v>
      </c>
      <c r="X21" s="34">
        <f t="shared" si="5"/>
        <v>25857500</v>
      </c>
      <c r="Y21" s="34">
        <f t="shared" si="5"/>
        <v>25857500</v>
      </c>
    </row>
    <row r="23" spans="2:25" s="36" customFormat="1" x14ac:dyDescent="0.25">
      <c r="B23" s="35" t="s">
        <v>117</v>
      </c>
    </row>
    <row r="24" spans="2:25" s="36" customFormat="1" x14ac:dyDescent="0.25">
      <c r="E24" s="36" t="s">
        <v>109</v>
      </c>
      <c r="F24" s="37">
        <f>F14</f>
        <v>0</v>
      </c>
      <c r="G24" s="37">
        <f>G14</f>
        <v>0</v>
      </c>
      <c r="H24" s="37">
        <f>H14</f>
        <v>0</v>
      </c>
      <c r="I24" s="37">
        <f>I14</f>
        <v>0</v>
      </c>
      <c r="J24" s="37">
        <v>0</v>
      </c>
      <c r="K24" s="37">
        <v>0</v>
      </c>
      <c r="L24" s="37">
        <f t="shared" ref="L24:Y24" si="6">F13*$D$6</f>
        <v>9000000</v>
      </c>
      <c r="M24" s="37">
        <f t="shared" si="6"/>
        <v>21000000</v>
      </c>
      <c r="N24" s="37">
        <f t="shared" si="6"/>
        <v>33000000</v>
      </c>
      <c r="O24" s="37">
        <f t="shared" si="6"/>
        <v>45000000</v>
      </c>
      <c r="P24" s="37">
        <f t="shared" si="6"/>
        <v>45000000</v>
      </c>
      <c r="Q24" s="37">
        <f t="shared" si="6"/>
        <v>45000000</v>
      </c>
      <c r="R24" s="37">
        <f t="shared" si="6"/>
        <v>45000000</v>
      </c>
      <c r="S24" s="37">
        <f t="shared" si="6"/>
        <v>45000000</v>
      </c>
      <c r="T24" s="37">
        <f t="shared" si="6"/>
        <v>45000000</v>
      </c>
      <c r="U24" s="37">
        <f t="shared" si="6"/>
        <v>45000000</v>
      </c>
      <c r="V24" s="37">
        <f t="shared" si="6"/>
        <v>45000000</v>
      </c>
      <c r="W24" s="37">
        <f t="shared" si="6"/>
        <v>45000000</v>
      </c>
      <c r="X24" s="37">
        <f t="shared" si="6"/>
        <v>45000000</v>
      </c>
      <c r="Y24" s="37">
        <f t="shared" si="6"/>
        <v>45000000</v>
      </c>
    </row>
    <row r="25" spans="2:25" s="36" customFormat="1" x14ac:dyDescent="0.25">
      <c r="E25" s="36" t="s">
        <v>61</v>
      </c>
      <c r="F25" s="37">
        <f>IF((F24-F10)&gt;0, (F24-F10),0)</f>
        <v>0</v>
      </c>
      <c r="G25" s="37">
        <f t="shared" ref="G25:Y25" si="7">IF((G24-G10)&gt;0, (G24-G10),0)</f>
        <v>0</v>
      </c>
      <c r="H25" s="37">
        <f t="shared" si="7"/>
        <v>0</v>
      </c>
      <c r="I25" s="37">
        <f t="shared" si="7"/>
        <v>0</v>
      </c>
      <c r="J25" s="37">
        <f t="shared" si="7"/>
        <v>0</v>
      </c>
      <c r="K25" s="37">
        <f t="shared" si="7"/>
        <v>0</v>
      </c>
      <c r="L25" s="37">
        <f t="shared" si="7"/>
        <v>0</v>
      </c>
      <c r="M25" s="37">
        <f t="shared" si="7"/>
        <v>8607500</v>
      </c>
      <c r="N25" s="37">
        <f t="shared" si="7"/>
        <v>20607500</v>
      </c>
      <c r="O25" s="37">
        <f t="shared" si="7"/>
        <v>32607500</v>
      </c>
      <c r="P25" s="37">
        <f t="shared" si="7"/>
        <v>32607500</v>
      </c>
      <c r="Q25" s="37">
        <f t="shared" si="7"/>
        <v>32607500</v>
      </c>
      <c r="R25" s="37">
        <f t="shared" si="7"/>
        <v>32607500</v>
      </c>
      <c r="S25" s="37">
        <f t="shared" si="7"/>
        <v>32607500</v>
      </c>
      <c r="T25" s="37">
        <f t="shared" si="7"/>
        <v>32607500</v>
      </c>
      <c r="U25" s="37">
        <f t="shared" si="7"/>
        <v>32607500</v>
      </c>
      <c r="V25" s="37">
        <f t="shared" si="7"/>
        <v>32607500</v>
      </c>
      <c r="W25" s="37">
        <f t="shared" si="7"/>
        <v>32607500</v>
      </c>
      <c r="X25" s="37">
        <f t="shared" si="7"/>
        <v>32607500</v>
      </c>
      <c r="Y25" s="37">
        <f t="shared" si="7"/>
        <v>32607500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1"/>
  <sheetViews>
    <sheetView workbookViewId="0">
      <selection activeCell="D19" sqref="D19"/>
    </sheetView>
  </sheetViews>
  <sheetFormatPr defaultRowHeight="15" x14ac:dyDescent="0.25"/>
  <cols>
    <col min="2" max="2" width="28.5703125" customWidth="1"/>
    <col min="3" max="3" width="12.42578125" customWidth="1"/>
  </cols>
  <sheetData>
    <row r="2" spans="2:23" x14ac:dyDescent="0.25">
      <c r="B2" t="s">
        <v>47</v>
      </c>
      <c r="C2">
        <v>9700</v>
      </c>
    </row>
    <row r="3" spans="2:23" x14ac:dyDescent="0.25">
      <c r="B3" t="s">
        <v>107</v>
      </c>
      <c r="C3">
        <v>36250</v>
      </c>
    </row>
    <row r="6" spans="2:23" s="25" customFormat="1" x14ac:dyDescent="0.25">
      <c r="D6" s="5" t="s">
        <v>11</v>
      </c>
      <c r="E6" s="5" t="s">
        <v>12</v>
      </c>
      <c r="F6" s="5" t="s">
        <v>13</v>
      </c>
      <c r="G6" s="5" t="s">
        <v>14</v>
      </c>
      <c r="H6" s="5" t="s">
        <v>31</v>
      </c>
      <c r="I6" s="5" t="s">
        <v>32</v>
      </c>
      <c r="J6" s="5" t="s">
        <v>33</v>
      </c>
      <c r="K6" s="5" t="s">
        <v>34</v>
      </c>
      <c r="L6" s="5" t="s">
        <v>35</v>
      </c>
      <c r="M6" s="5" t="s">
        <v>36</v>
      </c>
      <c r="N6" s="5" t="s">
        <v>37</v>
      </c>
      <c r="O6" s="5" t="s">
        <v>38</v>
      </c>
      <c r="P6" s="5" t="s">
        <v>39</v>
      </c>
      <c r="Q6" s="5" t="s">
        <v>40</v>
      </c>
      <c r="R6" s="5" t="s">
        <v>41</v>
      </c>
      <c r="S6" s="5" t="s">
        <v>48</v>
      </c>
      <c r="T6" s="5" t="s">
        <v>49</v>
      </c>
      <c r="U6" s="5" t="s">
        <v>50</v>
      </c>
      <c r="V6" s="5" t="s">
        <v>51</v>
      </c>
      <c r="W6" s="5" t="s">
        <v>52</v>
      </c>
    </row>
    <row r="7" spans="2:23" s="25" customFormat="1" x14ac:dyDescent="0.25">
      <c r="B7" s="28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</row>
    <row r="8" spans="2:23" x14ac:dyDescent="0.25">
      <c r="B8" t="s">
        <v>46</v>
      </c>
      <c r="D8">
        <v>5</v>
      </c>
      <c r="E8">
        <v>35</v>
      </c>
      <c r="F8">
        <v>43</v>
      </c>
      <c r="G8">
        <v>75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</row>
    <row r="9" spans="2:23" x14ac:dyDescent="0.25">
      <c r="B9" t="s">
        <v>45</v>
      </c>
      <c r="D9" s="3">
        <v>5</v>
      </c>
      <c r="E9" s="3">
        <f t="shared" ref="E9:W9" si="0">D9+E8</f>
        <v>40</v>
      </c>
      <c r="F9" s="3">
        <f t="shared" si="0"/>
        <v>83</v>
      </c>
      <c r="G9" s="3">
        <f t="shared" si="0"/>
        <v>158</v>
      </c>
      <c r="H9" s="3">
        <f t="shared" si="0"/>
        <v>158</v>
      </c>
      <c r="I9" s="3">
        <f t="shared" si="0"/>
        <v>158</v>
      </c>
      <c r="J9" s="3">
        <f t="shared" si="0"/>
        <v>158</v>
      </c>
      <c r="K9" s="3">
        <f t="shared" si="0"/>
        <v>158</v>
      </c>
      <c r="L9" s="3">
        <f t="shared" si="0"/>
        <v>158</v>
      </c>
      <c r="M9" s="3">
        <f t="shared" si="0"/>
        <v>158</v>
      </c>
      <c r="N9" s="3">
        <f t="shared" si="0"/>
        <v>158</v>
      </c>
      <c r="O9" s="3">
        <f t="shared" si="0"/>
        <v>158</v>
      </c>
      <c r="P9" s="3">
        <f t="shared" si="0"/>
        <v>158</v>
      </c>
      <c r="Q9" s="3">
        <f t="shared" si="0"/>
        <v>158</v>
      </c>
      <c r="R9" s="3">
        <f t="shared" si="0"/>
        <v>158</v>
      </c>
      <c r="S9" s="3">
        <f t="shared" si="0"/>
        <v>158</v>
      </c>
      <c r="T9" s="3">
        <f t="shared" si="0"/>
        <v>158</v>
      </c>
      <c r="U9" s="3">
        <f t="shared" si="0"/>
        <v>158</v>
      </c>
      <c r="V9" s="3">
        <f t="shared" si="0"/>
        <v>158</v>
      </c>
      <c r="W9" s="3">
        <f t="shared" si="0"/>
        <v>158</v>
      </c>
    </row>
    <row r="10" spans="2:23" x14ac:dyDescent="0.25">
      <c r="B10" t="s">
        <v>44</v>
      </c>
      <c r="D10" s="3">
        <f>D9*$C$2</f>
        <v>48500</v>
      </c>
      <c r="E10" s="3">
        <f t="shared" ref="E10:W10" si="1">E9*$C$2</f>
        <v>388000</v>
      </c>
      <c r="F10" s="3">
        <f t="shared" si="1"/>
        <v>805100</v>
      </c>
      <c r="G10" s="3">
        <f t="shared" si="1"/>
        <v>1532600</v>
      </c>
      <c r="H10" s="3">
        <f t="shared" si="1"/>
        <v>1532600</v>
      </c>
      <c r="I10" s="3">
        <f t="shared" si="1"/>
        <v>1532600</v>
      </c>
      <c r="J10" s="3">
        <f t="shared" si="1"/>
        <v>1532600</v>
      </c>
      <c r="K10" s="3">
        <f t="shared" si="1"/>
        <v>1532600</v>
      </c>
      <c r="L10" s="3">
        <f t="shared" si="1"/>
        <v>1532600</v>
      </c>
      <c r="M10" s="3">
        <f t="shared" si="1"/>
        <v>1532600</v>
      </c>
      <c r="N10" s="3">
        <f t="shared" si="1"/>
        <v>1532600</v>
      </c>
      <c r="O10" s="3">
        <f t="shared" si="1"/>
        <v>1532600</v>
      </c>
      <c r="P10" s="3">
        <f t="shared" si="1"/>
        <v>1532600</v>
      </c>
      <c r="Q10" s="3">
        <f t="shared" si="1"/>
        <v>1532600</v>
      </c>
      <c r="R10" s="3">
        <f t="shared" si="1"/>
        <v>1532600</v>
      </c>
      <c r="S10" s="3">
        <f t="shared" si="1"/>
        <v>1532600</v>
      </c>
      <c r="T10" s="3">
        <f t="shared" si="1"/>
        <v>1532600</v>
      </c>
      <c r="U10" s="3">
        <f t="shared" si="1"/>
        <v>1532600</v>
      </c>
      <c r="V10" s="3">
        <f t="shared" si="1"/>
        <v>1532600</v>
      </c>
      <c r="W10" s="3">
        <f t="shared" si="1"/>
        <v>1532600</v>
      </c>
    </row>
    <row r="11" spans="2:23" x14ac:dyDescent="0.25"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2:23" x14ac:dyDescent="0.25">
      <c r="B12" t="s">
        <v>43</v>
      </c>
      <c r="D12" s="3">
        <f>D9*$C$3</f>
        <v>181250</v>
      </c>
      <c r="E12" s="3">
        <f>E9*$C$3</f>
        <v>1450000</v>
      </c>
      <c r="F12" s="3">
        <f t="shared" ref="F12:W12" si="2">F9*$C$3</f>
        <v>3008750</v>
      </c>
      <c r="G12" s="3">
        <f t="shared" si="2"/>
        <v>5727500</v>
      </c>
      <c r="H12" s="3">
        <f t="shared" si="2"/>
        <v>5727500</v>
      </c>
      <c r="I12" s="3">
        <f t="shared" si="2"/>
        <v>5727500</v>
      </c>
      <c r="J12" s="3">
        <f t="shared" si="2"/>
        <v>5727500</v>
      </c>
      <c r="K12" s="3">
        <f t="shared" si="2"/>
        <v>5727500</v>
      </c>
      <c r="L12" s="3">
        <f t="shared" si="2"/>
        <v>5727500</v>
      </c>
      <c r="M12" s="3">
        <f t="shared" si="2"/>
        <v>5727500</v>
      </c>
      <c r="N12" s="3">
        <f t="shared" si="2"/>
        <v>5727500</v>
      </c>
      <c r="O12" s="3">
        <f t="shared" si="2"/>
        <v>5727500</v>
      </c>
      <c r="P12" s="3">
        <f t="shared" si="2"/>
        <v>5727500</v>
      </c>
      <c r="Q12" s="3">
        <f t="shared" si="2"/>
        <v>5727500</v>
      </c>
      <c r="R12" s="3">
        <f t="shared" si="2"/>
        <v>5727500</v>
      </c>
      <c r="S12" s="3">
        <f t="shared" si="2"/>
        <v>5727500</v>
      </c>
      <c r="T12" s="3">
        <f t="shared" si="2"/>
        <v>5727500</v>
      </c>
      <c r="U12" s="3">
        <f t="shared" si="2"/>
        <v>5727500</v>
      </c>
      <c r="V12" s="3">
        <f t="shared" si="2"/>
        <v>5727500</v>
      </c>
      <c r="W12" s="3">
        <f t="shared" si="2"/>
        <v>5727500</v>
      </c>
    </row>
    <row r="13" spans="2:23" x14ac:dyDescent="0.25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3" x14ac:dyDescent="0.25">
      <c r="B14" t="s">
        <v>53</v>
      </c>
      <c r="D14" s="3">
        <f>D12-D10</f>
        <v>132750</v>
      </c>
      <c r="E14" s="3">
        <f t="shared" ref="E14:W14" si="3">E12-E10</f>
        <v>1062000</v>
      </c>
      <c r="F14" s="3">
        <f t="shared" si="3"/>
        <v>2203650</v>
      </c>
      <c r="G14" s="3">
        <f t="shared" si="3"/>
        <v>4194900</v>
      </c>
      <c r="H14" s="3">
        <f t="shared" si="3"/>
        <v>4194900</v>
      </c>
      <c r="I14" s="3">
        <f t="shared" si="3"/>
        <v>4194900</v>
      </c>
      <c r="J14" s="3">
        <f t="shared" si="3"/>
        <v>4194900</v>
      </c>
      <c r="K14" s="3">
        <f t="shared" si="3"/>
        <v>4194900</v>
      </c>
      <c r="L14" s="3">
        <f t="shared" si="3"/>
        <v>4194900</v>
      </c>
      <c r="M14" s="3">
        <f t="shared" si="3"/>
        <v>4194900</v>
      </c>
      <c r="N14" s="3">
        <f t="shared" si="3"/>
        <v>4194900</v>
      </c>
      <c r="O14" s="3">
        <f t="shared" si="3"/>
        <v>4194900</v>
      </c>
      <c r="P14" s="3">
        <f t="shared" si="3"/>
        <v>4194900</v>
      </c>
      <c r="Q14" s="3">
        <f t="shared" si="3"/>
        <v>4194900</v>
      </c>
      <c r="R14" s="3">
        <f t="shared" si="3"/>
        <v>4194900</v>
      </c>
      <c r="S14" s="3">
        <f t="shared" si="3"/>
        <v>4194900</v>
      </c>
      <c r="T14" s="3">
        <f t="shared" si="3"/>
        <v>4194900</v>
      </c>
      <c r="U14" s="3">
        <f t="shared" si="3"/>
        <v>4194900</v>
      </c>
      <c r="V14" s="3">
        <f t="shared" si="3"/>
        <v>4194900</v>
      </c>
      <c r="W14" s="3">
        <f t="shared" si="3"/>
        <v>4194900</v>
      </c>
    </row>
    <row r="16" spans="2:23" x14ac:dyDescent="0.25">
      <c r="B16" s="1" t="s">
        <v>110</v>
      </c>
    </row>
    <row r="17" spans="2:23" x14ac:dyDescent="0.25">
      <c r="B17" s="32" t="s">
        <v>120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</row>
    <row r="18" spans="2:23" x14ac:dyDescent="0.25">
      <c r="B18" s="33"/>
      <c r="C18" s="33" t="s">
        <v>43</v>
      </c>
      <c r="D18" s="34">
        <f>D9*0.85*$C$3</f>
        <v>154062.5</v>
      </c>
      <c r="E18" s="34">
        <f t="shared" ref="E18:W18" si="4">E9*0.85*$C$3</f>
        <v>1232500</v>
      </c>
      <c r="F18" s="34">
        <f t="shared" si="4"/>
        <v>2557437.5</v>
      </c>
      <c r="G18" s="34">
        <f t="shared" si="4"/>
        <v>4868374.9999999991</v>
      </c>
      <c r="H18" s="34">
        <f t="shared" si="4"/>
        <v>4868374.9999999991</v>
      </c>
      <c r="I18" s="34">
        <f t="shared" si="4"/>
        <v>4868374.9999999991</v>
      </c>
      <c r="J18" s="34">
        <f t="shared" si="4"/>
        <v>4868374.9999999991</v>
      </c>
      <c r="K18" s="34">
        <f t="shared" si="4"/>
        <v>4868374.9999999991</v>
      </c>
      <c r="L18" s="34">
        <f t="shared" si="4"/>
        <v>4868374.9999999991</v>
      </c>
      <c r="M18" s="34">
        <f t="shared" si="4"/>
        <v>4868374.9999999991</v>
      </c>
      <c r="N18" s="34">
        <f t="shared" si="4"/>
        <v>4868374.9999999991</v>
      </c>
      <c r="O18" s="34">
        <f t="shared" si="4"/>
        <v>4868374.9999999991</v>
      </c>
      <c r="P18" s="34">
        <f t="shared" si="4"/>
        <v>4868374.9999999991</v>
      </c>
      <c r="Q18" s="34">
        <f t="shared" si="4"/>
        <v>4868374.9999999991</v>
      </c>
      <c r="R18" s="34">
        <f t="shared" si="4"/>
        <v>4868374.9999999991</v>
      </c>
      <c r="S18" s="34">
        <f t="shared" si="4"/>
        <v>4868374.9999999991</v>
      </c>
      <c r="T18" s="34">
        <f t="shared" si="4"/>
        <v>4868374.9999999991</v>
      </c>
      <c r="U18" s="34">
        <f t="shared" si="4"/>
        <v>4868374.9999999991</v>
      </c>
      <c r="V18" s="34">
        <f t="shared" si="4"/>
        <v>4868374.9999999991</v>
      </c>
      <c r="W18" s="34">
        <f t="shared" si="4"/>
        <v>4868374.9999999991</v>
      </c>
    </row>
    <row r="19" spans="2:23" x14ac:dyDescent="0.25">
      <c r="B19" s="33"/>
      <c r="C19" s="33" t="s">
        <v>106</v>
      </c>
      <c r="D19" s="34">
        <f>D18-D10</f>
        <v>105562.5</v>
      </c>
      <c r="E19" s="34">
        <f t="shared" ref="E19:W19" si="5">E18-E10</f>
        <v>844500</v>
      </c>
      <c r="F19" s="34">
        <f t="shared" si="5"/>
        <v>1752337.5</v>
      </c>
      <c r="G19" s="34">
        <f t="shared" si="5"/>
        <v>3335774.9999999991</v>
      </c>
      <c r="H19" s="34">
        <f t="shared" si="5"/>
        <v>3335774.9999999991</v>
      </c>
      <c r="I19" s="34">
        <f t="shared" si="5"/>
        <v>3335774.9999999991</v>
      </c>
      <c r="J19" s="34">
        <f t="shared" si="5"/>
        <v>3335774.9999999991</v>
      </c>
      <c r="K19" s="34">
        <f t="shared" si="5"/>
        <v>3335774.9999999991</v>
      </c>
      <c r="L19" s="34">
        <f t="shared" si="5"/>
        <v>3335774.9999999991</v>
      </c>
      <c r="M19" s="34">
        <f t="shared" si="5"/>
        <v>3335774.9999999991</v>
      </c>
      <c r="N19" s="34">
        <f t="shared" si="5"/>
        <v>3335774.9999999991</v>
      </c>
      <c r="O19" s="34">
        <f t="shared" si="5"/>
        <v>3335774.9999999991</v>
      </c>
      <c r="P19" s="34">
        <f t="shared" si="5"/>
        <v>3335774.9999999991</v>
      </c>
      <c r="Q19" s="34">
        <f t="shared" si="5"/>
        <v>3335774.9999999991</v>
      </c>
      <c r="R19" s="34">
        <f t="shared" si="5"/>
        <v>3335774.9999999991</v>
      </c>
      <c r="S19" s="34">
        <f t="shared" si="5"/>
        <v>3335774.9999999991</v>
      </c>
      <c r="T19" s="34">
        <f t="shared" si="5"/>
        <v>3335774.9999999991</v>
      </c>
      <c r="U19" s="34">
        <f t="shared" si="5"/>
        <v>3335774.9999999991</v>
      </c>
      <c r="V19" s="34">
        <f t="shared" si="5"/>
        <v>3335774.9999999991</v>
      </c>
      <c r="W19" s="34">
        <f t="shared" si="5"/>
        <v>3335774.9999999991</v>
      </c>
    </row>
    <row r="21" spans="2:23" x14ac:dyDescent="0.25">
      <c r="B21" s="35" t="s">
        <v>121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</row>
    <row r="22" spans="2:23" x14ac:dyDescent="0.25">
      <c r="B22" s="36"/>
      <c r="C22" s="36" t="s">
        <v>109</v>
      </c>
      <c r="D22" s="37">
        <v>0</v>
      </c>
      <c r="E22" s="37">
        <v>0</v>
      </c>
      <c r="F22" s="37">
        <f>D12</f>
        <v>181250</v>
      </c>
      <c r="G22" s="37">
        <f t="shared" ref="G22:W22" si="6">E12</f>
        <v>1450000</v>
      </c>
      <c r="H22" s="37">
        <f t="shared" si="6"/>
        <v>3008750</v>
      </c>
      <c r="I22" s="37">
        <f t="shared" si="6"/>
        <v>5727500</v>
      </c>
      <c r="J22" s="37">
        <f t="shared" si="6"/>
        <v>5727500</v>
      </c>
      <c r="K22" s="37">
        <f t="shared" si="6"/>
        <v>5727500</v>
      </c>
      <c r="L22" s="37">
        <f t="shared" si="6"/>
        <v>5727500</v>
      </c>
      <c r="M22" s="37">
        <f t="shared" si="6"/>
        <v>5727500</v>
      </c>
      <c r="N22" s="37">
        <f t="shared" si="6"/>
        <v>5727500</v>
      </c>
      <c r="O22" s="37">
        <f t="shared" si="6"/>
        <v>5727500</v>
      </c>
      <c r="P22" s="37">
        <f t="shared" si="6"/>
        <v>5727500</v>
      </c>
      <c r="Q22" s="37">
        <f t="shared" si="6"/>
        <v>5727500</v>
      </c>
      <c r="R22" s="37">
        <f t="shared" si="6"/>
        <v>5727500</v>
      </c>
      <c r="S22" s="37">
        <f t="shared" si="6"/>
        <v>5727500</v>
      </c>
      <c r="T22" s="37">
        <f t="shared" si="6"/>
        <v>5727500</v>
      </c>
      <c r="U22" s="37">
        <f t="shared" si="6"/>
        <v>5727500</v>
      </c>
      <c r="V22" s="37">
        <f t="shared" si="6"/>
        <v>5727500</v>
      </c>
      <c r="W22" s="37">
        <f t="shared" si="6"/>
        <v>5727500</v>
      </c>
    </row>
    <row r="23" spans="2:23" x14ac:dyDescent="0.25">
      <c r="B23" s="36"/>
      <c r="C23" s="36" t="s">
        <v>61</v>
      </c>
      <c r="D23" s="37">
        <v>0</v>
      </c>
      <c r="E23" s="37">
        <v>0</v>
      </c>
      <c r="F23" s="37">
        <f>D14</f>
        <v>132750</v>
      </c>
      <c r="G23" s="37">
        <f t="shared" ref="G23:W23" si="7">E14</f>
        <v>1062000</v>
      </c>
      <c r="H23" s="37">
        <f t="shared" si="7"/>
        <v>2203650</v>
      </c>
      <c r="I23" s="37">
        <f t="shared" si="7"/>
        <v>4194900</v>
      </c>
      <c r="J23" s="37">
        <f t="shared" si="7"/>
        <v>4194900</v>
      </c>
      <c r="K23" s="37">
        <f t="shared" si="7"/>
        <v>4194900</v>
      </c>
      <c r="L23" s="37">
        <f t="shared" si="7"/>
        <v>4194900</v>
      </c>
      <c r="M23" s="37">
        <f t="shared" si="7"/>
        <v>4194900</v>
      </c>
      <c r="N23" s="37">
        <f t="shared" si="7"/>
        <v>4194900</v>
      </c>
      <c r="O23" s="37">
        <f t="shared" si="7"/>
        <v>4194900</v>
      </c>
      <c r="P23" s="37">
        <f t="shared" si="7"/>
        <v>4194900</v>
      </c>
      <c r="Q23" s="37">
        <f t="shared" si="7"/>
        <v>4194900</v>
      </c>
      <c r="R23" s="37">
        <f t="shared" si="7"/>
        <v>4194900</v>
      </c>
      <c r="S23" s="37">
        <f t="shared" si="7"/>
        <v>4194900</v>
      </c>
      <c r="T23" s="37">
        <f t="shared" si="7"/>
        <v>4194900</v>
      </c>
      <c r="U23" s="37">
        <f t="shared" si="7"/>
        <v>4194900</v>
      </c>
      <c r="V23" s="37">
        <f t="shared" si="7"/>
        <v>4194900</v>
      </c>
      <c r="W23" s="37">
        <f t="shared" si="7"/>
        <v>4194900</v>
      </c>
    </row>
    <row r="24" spans="2:23" x14ac:dyDescent="0.25"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9" spans="2:23" x14ac:dyDescent="0.25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1" spans="2:23" x14ac:dyDescent="0.2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25"/>
  <sheetViews>
    <sheetView workbookViewId="0">
      <selection activeCell="G24" sqref="G24"/>
    </sheetView>
  </sheetViews>
  <sheetFormatPr defaultRowHeight="15" x14ac:dyDescent="0.25"/>
  <cols>
    <col min="1" max="1" width="4" customWidth="1"/>
    <col min="2" max="2" width="19.7109375" bestFit="1" customWidth="1"/>
    <col min="3" max="3" width="10.140625" customWidth="1"/>
    <col min="4" max="4" width="11.7109375" customWidth="1"/>
  </cols>
  <sheetData>
    <row r="3" spans="2:32" x14ac:dyDescent="0.25">
      <c r="C3" s="1"/>
      <c r="D3" s="1"/>
      <c r="E3" s="1"/>
      <c r="F3" s="1"/>
      <c r="AD3" s="1"/>
      <c r="AE3" s="1"/>
      <c r="AF3" s="1"/>
    </row>
    <row r="4" spans="2:32" x14ac:dyDescent="0.25">
      <c r="B4" t="s">
        <v>87</v>
      </c>
      <c r="C4">
        <v>6750</v>
      </c>
    </row>
    <row r="5" spans="2:32" x14ac:dyDescent="0.25">
      <c r="B5" t="s">
        <v>86</v>
      </c>
      <c r="C5">
        <v>60</v>
      </c>
      <c r="O5" s="1"/>
    </row>
    <row r="6" spans="2:32" x14ac:dyDescent="0.25">
      <c r="B6" t="s">
        <v>99</v>
      </c>
      <c r="C6">
        <v>18950</v>
      </c>
    </row>
    <row r="8" spans="2:32" x14ac:dyDescent="0.25">
      <c r="C8" t="s">
        <v>1</v>
      </c>
      <c r="AF8" s="1"/>
    </row>
    <row r="9" spans="2:32" s="25" customFormat="1" x14ac:dyDescent="0.25">
      <c r="E9" s="5" t="s">
        <v>11</v>
      </c>
      <c r="F9" s="5" t="s">
        <v>12</v>
      </c>
      <c r="G9" s="5" t="s">
        <v>13</v>
      </c>
      <c r="H9" s="5" t="s">
        <v>14</v>
      </c>
      <c r="I9" s="5" t="s">
        <v>31</v>
      </c>
      <c r="J9" s="5" t="s">
        <v>32</v>
      </c>
      <c r="K9" s="5" t="s">
        <v>33</v>
      </c>
      <c r="L9" s="5" t="s">
        <v>34</v>
      </c>
      <c r="M9" s="5" t="s">
        <v>35</v>
      </c>
      <c r="N9" s="5" t="s">
        <v>36</v>
      </c>
      <c r="O9" s="5" t="s">
        <v>37</v>
      </c>
      <c r="P9" s="5" t="s">
        <v>38</v>
      </c>
      <c r="Q9" s="5" t="s">
        <v>39</v>
      </c>
      <c r="R9" s="5" t="s">
        <v>40</v>
      </c>
      <c r="S9" s="5" t="s">
        <v>41</v>
      </c>
      <c r="T9" s="5" t="s">
        <v>48</v>
      </c>
      <c r="U9" s="5" t="s">
        <v>49</v>
      </c>
      <c r="V9" s="5" t="s">
        <v>50</v>
      </c>
      <c r="W9" s="5" t="s">
        <v>51</v>
      </c>
      <c r="X9" s="5" t="s">
        <v>52</v>
      </c>
    </row>
    <row r="10" spans="2:32" x14ac:dyDescent="0.25">
      <c r="C10" t="s">
        <v>46</v>
      </c>
      <c r="E10">
        <v>5</v>
      </c>
      <c r="F10">
        <v>25</v>
      </c>
      <c r="G10">
        <v>30</v>
      </c>
      <c r="H10">
        <v>40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AF10" s="1"/>
    </row>
    <row r="11" spans="2:32" x14ac:dyDescent="0.25">
      <c r="C11" t="s">
        <v>100</v>
      </c>
      <c r="E11">
        <v>5</v>
      </c>
      <c r="F11">
        <f>E11+F10</f>
        <v>30</v>
      </c>
      <c r="G11">
        <f t="shared" ref="G11:X11" si="0">F11+G10</f>
        <v>60</v>
      </c>
      <c r="H11">
        <f t="shared" si="0"/>
        <v>100</v>
      </c>
      <c r="I11">
        <f t="shared" si="0"/>
        <v>100</v>
      </c>
      <c r="J11">
        <f t="shared" si="0"/>
        <v>100</v>
      </c>
      <c r="K11">
        <f t="shared" si="0"/>
        <v>100</v>
      </c>
      <c r="L11">
        <f t="shared" si="0"/>
        <v>100</v>
      </c>
      <c r="M11">
        <f t="shared" si="0"/>
        <v>100</v>
      </c>
      <c r="N11">
        <f t="shared" si="0"/>
        <v>100</v>
      </c>
      <c r="O11">
        <f t="shared" si="0"/>
        <v>100</v>
      </c>
      <c r="P11">
        <f t="shared" si="0"/>
        <v>100</v>
      </c>
      <c r="Q11">
        <f t="shared" si="0"/>
        <v>100</v>
      </c>
      <c r="R11">
        <f t="shared" si="0"/>
        <v>100</v>
      </c>
      <c r="S11">
        <f t="shared" si="0"/>
        <v>100</v>
      </c>
      <c r="T11">
        <f t="shared" si="0"/>
        <v>100</v>
      </c>
      <c r="U11">
        <f t="shared" si="0"/>
        <v>100</v>
      </c>
      <c r="V11">
        <f t="shared" si="0"/>
        <v>100</v>
      </c>
      <c r="W11">
        <f t="shared" si="0"/>
        <v>100</v>
      </c>
      <c r="X11">
        <f t="shared" si="0"/>
        <v>100</v>
      </c>
      <c r="AF11" s="1"/>
    </row>
    <row r="12" spans="2:32" x14ac:dyDescent="0.25">
      <c r="C12" s="1" t="s">
        <v>44</v>
      </c>
      <c r="E12">
        <f>$C$4*$C$5</f>
        <v>405000</v>
      </c>
      <c r="F12">
        <f t="shared" ref="F12:X12" si="1">$C$4*$C$5</f>
        <v>405000</v>
      </c>
      <c r="G12">
        <f t="shared" si="1"/>
        <v>405000</v>
      </c>
      <c r="H12">
        <f t="shared" si="1"/>
        <v>405000</v>
      </c>
      <c r="I12">
        <f t="shared" si="1"/>
        <v>405000</v>
      </c>
      <c r="J12">
        <f t="shared" si="1"/>
        <v>405000</v>
      </c>
      <c r="K12">
        <f t="shared" si="1"/>
        <v>405000</v>
      </c>
      <c r="L12">
        <f t="shared" si="1"/>
        <v>405000</v>
      </c>
      <c r="M12">
        <f t="shared" si="1"/>
        <v>405000</v>
      </c>
      <c r="N12">
        <f t="shared" si="1"/>
        <v>405000</v>
      </c>
      <c r="O12">
        <f t="shared" si="1"/>
        <v>405000</v>
      </c>
      <c r="P12">
        <f t="shared" si="1"/>
        <v>405000</v>
      </c>
      <c r="Q12">
        <f t="shared" si="1"/>
        <v>405000</v>
      </c>
      <c r="R12">
        <f t="shared" si="1"/>
        <v>405000</v>
      </c>
      <c r="S12">
        <f t="shared" si="1"/>
        <v>405000</v>
      </c>
      <c r="T12">
        <f t="shared" si="1"/>
        <v>405000</v>
      </c>
      <c r="U12">
        <f t="shared" si="1"/>
        <v>405000</v>
      </c>
      <c r="V12">
        <f t="shared" si="1"/>
        <v>405000</v>
      </c>
      <c r="W12">
        <f t="shared" si="1"/>
        <v>405000</v>
      </c>
      <c r="X12">
        <f t="shared" si="1"/>
        <v>405000</v>
      </c>
      <c r="AF12" s="1"/>
    </row>
    <row r="13" spans="2:32" x14ac:dyDescent="0.25">
      <c r="K13" t="s">
        <v>1</v>
      </c>
    </row>
    <row r="14" spans="2:32" x14ac:dyDescent="0.25">
      <c r="C14" s="1" t="s">
        <v>43</v>
      </c>
      <c r="E14">
        <f>C4*C5</f>
        <v>405000</v>
      </c>
      <c r="F14">
        <f>C4*C5</f>
        <v>405000</v>
      </c>
      <c r="G14">
        <f>$C$6*E11</f>
        <v>94750</v>
      </c>
      <c r="H14">
        <f>$C$6*F11</f>
        <v>568500</v>
      </c>
      <c r="I14">
        <f>$C$6*G11</f>
        <v>1137000</v>
      </c>
      <c r="J14">
        <f t="shared" ref="J14:X14" si="2">$C$6*H11</f>
        <v>1895000</v>
      </c>
      <c r="K14">
        <f>$C$6*I11</f>
        <v>1895000</v>
      </c>
      <c r="L14">
        <f t="shared" si="2"/>
        <v>1895000</v>
      </c>
      <c r="M14">
        <f t="shared" si="2"/>
        <v>1895000</v>
      </c>
      <c r="N14">
        <f t="shared" si="2"/>
        <v>1895000</v>
      </c>
      <c r="O14">
        <f t="shared" si="2"/>
        <v>1895000</v>
      </c>
      <c r="P14">
        <f t="shared" si="2"/>
        <v>1895000</v>
      </c>
      <c r="Q14">
        <f t="shared" si="2"/>
        <v>1895000</v>
      </c>
      <c r="R14">
        <f t="shared" si="2"/>
        <v>1895000</v>
      </c>
      <c r="S14">
        <f t="shared" si="2"/>
        <v>1895000</v>
      </c>
      <c r="T14">
        <f t="shared" si="2"/>
        <v>1895000</v>
      </c>
      <c r="U14">
        <f t="shared" si="2"/>
        <v>1895000</v>
      </c>
      <c r="V14">
        <f t="shared" si="2"/>
        <v>1895000</v>
      </c>
      <c r="W14">
        <f t="shared" si="2"/>
        <v>1895000</v>
      </c>
      <c r="X14">
        <f t="shared" si="2"/>
        <v>1895000</v>
      </c>
    </row>
    <row r="16" spans="2:32" x14ac:dyDescent="0.25">
      <c r="C16" s="1" t="s">
        <v>61</v>
      </c>
      <c r="E16">
        <f>IF((E14-E12)&gt;0, (E14-E12),0)</f>
        <v>0</v>
      </c>
      <c r="F16">
        <f t="shared" ref="F16:X16" si="3">IF((F14-F12)&gt;0, (F14-F12),0)</f>
        <v>0</v>
      </c>
      <c r="G16">
        <f t="shared" si="3"/>
        <v>0</v>
      </c>
      <c r="H16">
        <f t="shared" si="3"/>
        <v>163500</v>
      </c>
      <c r="I16">
        <f t="shared" si="3"/>
        <v>732000</v>
      </c>
      <c r="J16">
        <f t="shared" si="3"/>
        <v>1490000</v>
      </c>
      <c r="K16">
        <f t="shared" si="3"/>
        <v>1490000</v>
      </c>
      <c r="L16">
        <f t="shared" si="3"/>
        <v>1490000</v>
      </c>
      <c r="M16">
        <f t="shared" si="3"/>
        <v>1490000</v>
      </c>
      <c r="N16">
        <f t="shared" si="3"/>
        <v>1490000</v>
      </c>
      <c r="O16">
        <f t="shared" si="3"/>
        <v>1490000</v>
      </c>
      <c r="P16">
        <f t="shared" si="3"/>
        <v>1490000</v>
      </c>
      <c r="Q16">
        <f t="shared" si="3"/>
        <v>1490000</v>
      </c>
      <c r="R16">
        <f t="shared" si="3"/>
        <v>1490000</v>
      </c>
      <c r="S16">
        <f t="shared" si="3"/>
        <v>1490000</v>
      </c>
      <c r="T16">
        <f t="shared" si="3"/>
        <v>1490000</v>
      </c>
      <c r="U16">
        <f t="shared" si="3"/>
        <v>1490000</v>
      </c>
      <c r="V16">
        <f t="shared" si="3"/>
        <v>1490000</v>
      </c>
      <c r="W16">
        <f t="shared" si="3"/>
        <v>1490000</v>
      </c>
      <c r="X16">
        <f t="shared" si="3"/>
        <v>1490000</v>
      </c>
    </row>
    <row r="18" spans="2:24" x14ac:dyDescent="0.25">
      <c r="B18" s="1" t="s">
        <v>105</v>
      </c>
    </row>
    <row r="19" spans="2:24" x14ac:dyDescent="0.25">
      <c r="B19" s="32" t="s">
        <v>130</v>
      </c>
      <c r="C19" s="33"/>
      <c r="D19" s="33"/>
      <c r="E19" s="33"/>
      <c r="F19" s="33"/>
      <c r="G19" s="33"/>
    </row>
    <row r="20" spans="2:24" x14ac:dyDescent="0.25">
      <c r="C20" s="33"/>
      <c r="D20" s="33" t="s">
        <v>43</v>
      </c>
      <c r="E20" s="34">
        <f>E14</f>
        <v>405000</v>
      </c>
      <c r="F20" s="34">
        <f>F14</f>
        <v>405000</v>
      </c>
      <c r="G20" s="34">
        <f>G14*0.85</f>
        <v>80537.5</v>
      </c>
      <c r="H20" s="34">
        <f t="shared" ref="H20:X20" si="4">H14*0.85</f>
        <v>483225</v>
      </c>
      <c r="I20" s="34">
        <f t="shared" si="4"/>
        <v>966450</v>
      </c>
      <c r="J20" s="34">
        <f t="shared" si="4"/>
        <v>1610750</v>
      </c>
      <c r="K20" s="34">
        <f t="shared" si="4"/>
        <v>1610750</v>
      </c>
      <c r="L20" s="34">
        <f t="shared" si="4"/>
        <v>1610750</v>
      </c>
      <c r="M20" s="34">
        <f t="shared" si="4"/>
        <v>1610750</v>
      </c>
      <c r="N20" s="34">
        <f t="shared" si="4"/>
        <v>1610750</v>
      </c>
      <c r="O20" s="34">
        <f t="shared" si="4"/>
        <v>1610750</v>
      </c>
      <c r="P20" s="34">
        <f t="shared" si="4"/>
        <v>1610750</v>
      </c>
      <c r="Q20" s="34">
        <f t="shared" si="4"/>
        <v>1610750</v>
      </c>
      <c r="R20" s="34">
        <f t="shared" si="4"/>
        <v>1610750</v>
      </c>
      <c r="S20" s="34">
        <f t="shared" si="4"/>
        <v>1610750</v>
      </c>
      <c r="T20" s="34">
        <f t="shared" si="4"/>
        <v>1610750</v>
      </c>
      <c r="U20" s="34">
        <f t="shared" si="4"/>
        <v>1610750</v>
      </c>
      <c r="V20" s="34">
        <f t="shared" si="4"/>
        <v>1610750</v>
      </c>
      <c r="W20" s="34">
        <f t="shared" si="4"/>
        <v>1610750</v>
      </c>
      <c r="X20" s="34">
        <f t="shared" si="4"/>
        <v>1610750</v>
      </c>
    </row>
    <row r="21" spans="2:24" x14ac:dyDescent="0.25">
      <c r="C21" s="33"/>
      <c r="D21" s="33" t="s">
        <v>106</v>
      </c>
      <c r="E21" s="34">
        <f>IF((E20-E12)&gt;0, (E20-E12),0)</f>
        <v>0</v>
      </c>
      <c r="F21" s="34">
        <f t="shared" ref="F21:X21" si="5">IF((F20-F12)&gt;0, (F20-F12),0)</f>
        <v>0</v>
      </c>
      <c r="G21" s="34">
        <f t="shared" si="5"/>
        <v>0</v>
      </c>
      <c r="H21" s="34">
        <f t="shared" si="5"/>
        <v>78225</v>
      </c>
      <c r="I21" s="34">
        <f t="shared" si="5"/>
        <v>561450</v>
      </c>
      <c r="J21" s="34">
        <f t="shared" si="5"/>
        <v>1205750</v>
      </c>
      <c r="K21" s="34">
        <f t="shared" si="5"/>
        <v>1205750</v>
      </c>
      <c r="L21" s="34">
        <f t="shared" si="5"/>
        <v>1205750</v>
      </c>
      <c r="M21" s="34">
        <f t="shared" si="5"/>
        <v>1205750</v>
      </c>
      <c r="N21" s="34">
        <f t="shared" si="5"/>
        <v>1205750</v>
      </c>
      <c r="O21" s="34">
        <f t="shared" si="5"/>
        <v>1205750</v>
      </c>
      <c r="P21" s="34">
        <f t="shared" si="5"/>
        <v>1205750</v>
      </c>
      <c r="Q21" s="34">
        <f t="shared" si="5"/>
        <v>1205750</v>
      </c>
      <c r="R21" s="34">
        <f t="shared" si="5"/>
        <v>1205750</v>
      </c>
      <c r="S21" s="34">
        <f t="shared" si="5"/>
        <v>1205750</v>
      </c>
      <c r="T21" s="34">
        <f t="shared" si="5"/>
        <v>1205750</v>
      </c>
      <c r="U21" s="34">
        <f t="shared" si="5"/>
        <v>1205750</v>
      </c>
      <c r="V21" s="34">
        <f t="shared" si="5"/>
        <v>1205750</v>
      </c>
      <c r="W21" s="34">
        <f t="shared" si="5"/>
        <v>1205750</v>
      </c>
      <c r="X21" s="34">
        <f t="shared" si="5"/>
        <v>1205750</v>
      </c>
    </row>
    <row r="23" spans="2:24" x14ac:dyDescent="0.25">
      <c r="B23" s="35" t="s">
        <v>131</v>
      </c>
      <c r="C23" s="36"/>
      <c r="D23" s="36"/>
      <c r="E23" s="36"/>
      <c r="F23" s="36"/>
      <c r="G23" s="36"/>
    </row>
    <row r="24" spans="2:24" x14ac:dyDescent="0.25">
      <c r="C24" s="36"/>
      <c r="D24" s="36" t="s">
        <v>109</v>
      </c>
      <c r="E24" s="37">
        <v>0</v>
      </c>
      <c r="F24" s="37">
        <v>0</v>
      </c>
      <c r="G24" s="37">
        <f>E14</f>
        <v>405000</v>
      </c>
      <c r="H24" s="37">
        <f t="shared" ref="H24:X24" si="6">F14</f>
        <v>405000</v>
      </c>
      <c r="I24" s="37">
        <f t="shared" si="6"/>
        <v>94750</v>
      </c>
      <c r="J24" s="37">
        <f t="shared" si="6"/>
        <v>568500</v>
      </c>
      <c r="K24" s="37">
        <f t="shared" si="6"/>
        <v>1137000</v>
      </c>
      <c r="L24" s="37">
        <f t="shared" si="6"/>
        <v>1895000</v>
      </c>
      <c r="M24" s="37">
        <f t="shared" si="6"/>
        <v>1895000</v>
      </c>
      <c r="N24" s="37">
        <f t="shared" si="6"/>
        <v>1895000</v>
      </c>
      <c r="O24" s="37">
        <f t="shared" si="6"/>
        <v>1895000</v>
      </c>
      <c r="P24" s="37">
        <f t="shared" si="6"/>
        <v>1895000</v>
      </c>
      <c r="Q24" s="37">
        <f t="shared" si="6"/>
        <v>1895000</v>
      </c>
      <c r="R24" s="37">
        <f t="shared" si="6"/>
        <v>1895000</v>
      </c>
      <c r="S24" s="37">
        <f t="shared" si="6"/>
        <v>1895000</v>
      </c>
      <c r="T24" s="37">
        <f t="shared" si="6"/>
        <v>1895000</v>
      </c>
      <c r="U24" s="37">
        <f t="shared" si="6"/>
        <v>1895000</v>
      </c>
      <c r="V24" s="37">
        <f t="shared" si="6"/>
        <v>1895000</v>
      </c>
      <c r="W24" s="37">
        <f t="shared" si="6"/>
        <v>1895000</v>
      </c>
      <c r="X24" s="37">
        <f t="shared" si="6"/>
        <v>1895000</v>
      </c>
    </row>
    <row r="25" spans="2:24" x14ac:dyDescent="0.25">
      <c r="C25" s="36"/>
      <c r="D25" s="36" t="s">
        <v>61</v>
      </c>
      <c r="E25" s="37">
        <v>0</v>
      </c>
      <c r="F25" s="37">
        <v>0</v>
      </c>
      <c r="G25" s="37">
        <f>E16</f>
        <v>0</v>
      </c>
      <c r="H25" s="37">
        <f t="shared" ref="H25:X25" si="7">F16</f>
        <v>0</v>
      </c>
      <c r="I25" s="37">
        <f t="shared" si="7"/>
        <v>0</v>
      </c>
      <c r="J25" s="37">
        <f t="shared" si="7"/>
        <v>163500</v>
      </c>
      <c r="K25" s="37">
        <f t="shared" si="7"/>
        <v>732000</v>
      </c>
      <c r="L25" s="37">
        <f t="shared" si="7"/>
        <v>1490000</v>
      </c>
      <c r="M25" s="37">
        <f t="shared" si="7"/>
        <v>1490000</v>
      </c>
      <c r="N25" s="37">
        <f t="shared" si="7"/>
        <v>1490000</v>
      </c>
      <c r="O25" s="37">
        <f t="shared" si="7"/>
        <v>1490000</v>
      </c>
      <c r="P25" s="37">
        <f t="shared" si="7"/>
        <v>1490000</v>
      </c>
      <c r="Q25" s="37">
        <f t="shared" si="7"/>
        <v>1490000</v>
      </c>
      <c r="R25" s="37">
        <f t="shared" si="7"/>
        <v>1490000</v>
      </c>
      <c r="S25" s="37">
        <f t="shared" si="7"/>
        <v>1490000</v>
      </c>
      <c r="T25" s="37">
        <f t="shared" si="7"/>
        <v>1490000</v>
      </c>
      <c r="U25" s="37">
        <f t="shared" si="7"/>
        <v>1490000</v>
      </c>
      <c r="V25" s="37">
        <f t="shared" si="7"/>
        <v>1490000</v>
      </c>
      <c r="W25" s="37">
        <f t="shared" si="7"/>
        <v>1490000</v>
      </c>
      <c r="X25" s="37">
        <f t="shared" si="7"/>
        <v>1490000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37"/>
  <sheetViews>
    <sheetView topLeftCell="A3" workbookViewId="0">
      <selection activeCell="H28" sqref="H28:W28"/>
    </sheetView>
  </sheetViews>
  <sheetFormatPr defaultRowHeight="15" x14ac:dyDescent="0.25"/>
  <cols>
    <col min="1" max="1" width="15.42578125" customWidth="1"/>
    <col min="3" max="3" width="21.42578125" customWidth="1"/>
    <col min="4" max="4" width="10.140625" bestFit="1" customWidth="1"/>
    <col min="5" max="5" width="9.85546875" customWidth="1"/>
    <col min="6" max="6" width="10.140625" bestFit="1" customWidth="1"/>
    <col min="7" max="7" width="10.85546875" bestFit="1" customWidth="1"/>
    <col min="8" max="10" width="10.140625" bestFit="1" customWidth="1"/>
    <col min="11" max="11" width="10.85546875" bestFit="1" customWidth="1"/>
    <col min="12" max="14" width="10.140625" bestFit="1" customWidth="1"/>
    <col min="15" max="15" width="10.85546875" bestFit="1" customWidth="1"/>
    <col min="16" max="18" width="10.140625" bestFit="1" customWidth="1"/>
    <col min="19" max="19" width="10.85546875" bestFit="1" customWidth="1"/>
    <col min="20" max="23" width="10.140625" bestFit="1" customWidth="1"/>
    <col min="26" max="26" width="9.42578125" customWidth="1"/>
  </cols>
  <sheetData>
    <row r="2" spans="1:30" x14ac:dyDescent="0.25">
      <c r="Z2" s="1"/>
      <c r="AA2" s="1"/>
      <c r="AB2" s="1"/>
      <c r="AC2" s="1"/>
      <c r="AD2" s="1"/>
    </row>
    <row r="4" spans="1:30" x14ac:dyDescent="0.25">
      <c r="Z4" s="28"/>
    </row>
    <row r="5" spans="1:30" x14ac:dyDescent="0.25">
      <c r="Z5" s="28"/>
    </row>
    <row r="6" spans="1:30" s="25" customFormat="1" x14ac:dyDescent="0.25">
      <c r="D6" s="5" t="s">
        <v>11</v>
      </c>
      <c r="E6" s="5" t="s">
        <v>12</v>
      </c>
      <c r="F6" s="5" t="s">
        <v>13</v>
      </c>
      <c r="G6" s="5" t="s">
        <v>14</v>
      </c>
      <c r="H6" s="5" t="s">
        <v>31</v>
      </c>
      <c r="I6" s="5" t="s">
        <v>32</v>
      </c>
      <c r="J6" s="5" t="s">
        <v>33</v>
      </c>
      <c r="K6" s="5" t="s">
        <v>34</v>
      </c>
      <c r="L6" s="5" t="s">
        <v>35</v>
      </c>
      <c r="M6" s="5" t="s">
        <v>36</v>
      </c>
      <c r="N6" s="5" t="s">
        <v>37</v>
      </c>
      <c r="O6" s="5" t="s">
        <v>38</v>
      </c>
      <c r="P6" s="5" t="s">
        <v>39</v>
      </c>
      <c r="Q6" s="5" t="s">
        <v>40</v>
      </c>
      <c r="R6" s="5" t="s">
        <v>41</v>
      </c>
      <c r="S6" s="5" t="s">
        <v>48</v>
      </c>
      <c r="T6" s="5" t="s">
        <v>49</v>
      </c>
      <c r="U6" s="5" t="s">
        <v>50</v>
      </c>
      <c r="V6" s="5" t="s">
        <v>51</v>
      </c>
      <c r="W6" s="5" t="s">
        <v>52</v>
      </c>
      <c r="Z6" s="28"/>
    </row>
    <row r="7" spans="1:30" s="25" customFormat="1" x14ac:dyDescent="0.25">
      <c r="B7" s="25" t="s">
        <v>101</v>
      </c>
      <c r="D7">
        <v>0</v>
      </c>
      <c r="E7">
        <v>0.5</v>
      </c>
      <c r="F7">
        <v>1</v>
      </c>
      <c r="G7" s="30">
        <v>1</v>
      </c>
      <c r="H7" s="30">
        <v>1</v>
      </c>
      <c r="I7" s="30">
        <v>1</v>
      </c>
      <c r="J7" s="30">
        <v>1</v>
      </c>
      <c r="K7" s="30">
        <v>1</v>
      </c>
      <c r="L7" s="30">
        <v>1</v>
      </c>
      <c r="M7" s="30">
        <v>1</v>
      </c>
      <c r="N7" s="30">
        <v>1</v>
      </c>
      <c r="O7" s="30">
        <v>1</v>
      </c>
      <c r="P7" s="30">
        <v>1</v>
      </c>
      <c r="Q7" s="30">
        <v>1</v>
      </c>
      <c r="R7" s="30">
        <v>1</v>
      </c>
      <c r="S7" s="30">
        <v>1</v>
      </c>
      <c r="T7" s="30">
        <v>1</v>
      </c>
      <c r="U7" s="30">
        <v>1</v>
      </c>
      <c r="V7" s="30">
        <v>1</v>
      </c>
      <c r="W7" s="30">
        <v>1</v>
      </c>
      <c r="Z7" s="28"/>
    </row>
    <row r="8" spans="1:30" x14ac:dyDescent="0.25">
      <c r="B8" t="s">
        <v>59</v>
      </c>
      <c r="C8" s="4">
        <v>2820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Z8" s="28"/>
    </row>
    <row r="9" spans="1:30" x14ac:dyDescent="0.25">
      <c r="A9" t="s">
        <v>7</v>
      </c>
      <c r="B9" t="s">
        <v>6</v>
      </c>
      <c r="C9" s="4">
        <v>600</v>
      </c>
      <c r="D9" s="3">
        <f>$C$8*$C$9</f>
        <v>1692000</v>
      </c>
      <c r="E9" s="3">
        <f>$C$8*$C$9</f>
        <v>1692000</v>
      </c>
      <c r="F9" s="3">
        <f t="shared" ref="F9:W9" si="0">$C$8*$C$9</f>
        <v>1692000</v>
      </c>
      <c r="G9" s="3">
        <f>C10*C8</f>
        <v>-52452000</v>
      </c>
      <c r="H9" s="3">
        <f t="shared" si="0"/>
        <v>1692000</v>
      </c>
      <c r="I9" s="3">
        <f t="shared" si="0"/>
        <v>1692000</v>
      </c>
      <c r="J9" s="3">
        <f t="shared" si="0"/>
        <v>1692000</v>
      </c>
      <c r="K9" s="3">
        <f>C10*C8</f>
        <v>-52452000</v>
      </c>
      <c r="L9" s="3">
        <f t="shared" si="0"/>
        <v>1692000</v>
      </c>
      <c r="M9" s="3">
        <f t="shared" si="0"/>
        <v>1692000</v>
      </c>
      <c r="N9" s="3">
        <f t="shared" si="0"/>
        <v>1692000</v>
      </c>
      <c r="O9" s="3">
        <f>C10*C8</f>
        <v>-52452000</v>
      </c>
      <c r="P9" s="3">
        <f t="shared" si="0"/>
        <v>1692000</v>
      </c>
      <c r="Q9" s="3">
        <f t="shared" si="0"/>
        <v>1692000</v>
      </c>
      <c r="R9" s="3">
        <f t="shared" si="0"/>
        <v>1692000</v>
      </c>
      <c r="S9" s="3">
        <f>C10*C8</f>
        <v>-52452000</v>
      </c>
      <c r="T9" s="3">
        <f t="shared" si="0"/>
        <v>1692000</v>
      </c>
      <c r="U9" s="3">
        <f t="shared" si="0"/>
        <v>1692000</v>
      </c>
      <c r="V9" s="3">
        <f t="shared" si="0"/>
        <v>1692000</v>
      </c>
      <c r="W9" s="3">
        <f t="shared" si="0"/>
        <v>1692000</v>
      </c>
      <c r="Z9" s="28"/>
    </row>
    <row r="10" spans="1:30" x14ac:dyDescent="0.25">
      <c r="B10" t="s">
        <v>112</v>
      </c>
      <c r="C10" s="4">
        <v>-18600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Z10" s="28"/>
      <c r="AD10" s="1"/>
    </row>
    <row r="11" spans="1:30" x14ac:dyDescent="0.25">
      <c r="A11" t="s">
        <v>4</v>
      </c>
      <c r="B11" t="s">
        <v>6</v>
      </c>
      <c r="C11" s="4">
        <v>13400</v>
      </c>
      <c r="D11" s="3">
        <f>C11*C8*D7</f>
        <v>0</v>
      </c>
      <c r="E11" s="3">
        <f>$C$11*$C$8*E7</f>
        <v>18894000</v>
      </c>
      <c r="F11" s="3">
        <f>$C$11*$C$8*F7</f>
        <v>37788000</v>
      </c>
      <c r="G11" s="3">
        <f>$C$11*$C$8*G7</f>
        <v>37788000</v>
      </c>
      <c r="H11" s="3">
        <f>$C$11*$C$8*G7</f>
        <v>37788000</v>
      </c>
      <c r="I11" s="3">
        <f t="shared" ref="I11:W11" si="1">$C$11*$C$8*H7</f>
        <v>37788000</v>
      </c>
      <c r="J11" s="3">
        <f t="shared" si="1"/>
        <v>37788000</v>
      </c>
      <c r="K11" s="3">
        <f t="shared" si="1"/>
        <v>37788000</v>
      </c>
      <c r="L11" s="3">
        <f t="shared" si="1"/>
        <v>37788000</v>
      </c>
      <c r="M11" s="3">
        <f t="shared" si="1"/>
        <v>37788000</v>
      </c>
      <c r="N11" s="3">
        <f t="shared" si="1"/>
        <v>37788000</v>
      </c>
      <c r="O11" s="3">
        <f t="shared" si="1"/>
        <v>37788000</v>
      </c>
      <c r="P11" s="3">
        <f t="shared" si="1"/>
        <v>37788000</v>
      </c>
      <c r="Q11" s="3">
        <f t="shared" si="1"/>
        <v>37788000</v>
      </c>
      <c r="R11" s="3">
        <f t="shared" si="1"/>
        <v>37788000</v>
      </c>
      <c r="S11" s="3">
        <f t="shared" si="1"/>
        <v>37788000</v>
      </c>
      <c r="T11" s="3">
        <f t="shared" si="1"/>
        <v>37788000</v>
      </c>
      <c r="U11" s="3">
        <f t="shared" si="1"/>
        <v>37788000</v>
      </c>
      <c r="V11" s="3">
        <f t="shared" si="1"/>
        <v>37788000</v>
      </c>
      <c r="W11" s="3">
        <f t="shared" si="1"/>
        <v>37788000</v>
      </c>
    </row>
    <row r="12" spans="1:30" x14ac:dyDescent="0.2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AD12" s="1"/>
    </row>
    <row r="13" spans="1:30" x14ac:dyDescent="0.25">
      <c r="B13" t="s">
        <v>61</v>
      </c>
      <c r="C13" s="3"/>
      <c r="D13" s="3">
        <f>IF((D11-D9)&gt;0, (D11-D9),0)</f>
        <v>0</v>
      </c>
      <c r="E13" s="3">
        <f t="shared" ref="E13:K13" si="2">IF((E11-E9)&gt;0, (E11-E9),0)</f>
        <v>17202000</v>
      </c>
      <c r="F13" s="3">
        <f t="shared" si="2"/>
        <v>36096000</v>
      </c>
      <c r="G13" s="3">
        <f t="shared" si="2"/>
        <v>90240000</v>
      </c>
      <c r="H13" s="3">
        <f t="shared" si="2"/>
        <v>36096000</v>
      </c>
      <c r="I13" s="3">
        <f t="shared" si="2"/>
        <v>36096000</v>
      </c>
      <c r="J13" s="3">
        <f t="shared" si="2"/>
        <v>36096000</v>
      </c>
      <c r="K13" s="3">
        <f t="shared" si="2"/>
        <v>90240000</v>
      </c>
      <c r="L13" s="3">
        <f t="shared" ref="L13:W13" si="3">L11-L9</f>
        <v>36096000</v>
      </c>
      <c r="M13" s="3">
        <f t="shared" si="3"/>
        <v>36096000</v>
      </c>
      <c r="N13" s="3">
        <f t="shared" si="3"/>
        <v>36096000</v>
      </c>
      <c r="O13" s="3">
        <f t="shared" si="3"/>
        <v>90240000</v>
      </c>
      <c r="P13" s="3">
        <f t="shared" si="3"/>
        <v>36096000</v>
      </c>
      <c r="Q13" s="3">
        <f t="shared" si="3"/>
        <v>36096000</v>
      </c>
      <c r="R13" s="3">
        <f t="shared" si="3"/>
        <v>36096000</v>
      </c>
      <c r="S13" s="3">
        <f t="shared" si="3"/>
        <v>90240000</v>
      </c>
      <c r="T13" s="3">
        <f t="shared" si="3"/>
        <v>36096000</v>
      </c>
      <c r="U13" s="3">
        <f t="shared" si="3"/>
        <v>36096000</v>
      </c>
      <c r="V13" s="3">
        <f t="shared" si="3"/>
        <v>36096000</v>
      </c>
      <c r="W13" s="3">
        <f t="shared" si="3"/>
        <v>36096000</v>
      </c>
    </row>
    <row r="14" spans="1:30" x14ac:dyDescent="0.25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6" spans="1:30" x14ac:dyDescent="0.25">
      <c r="A16" t="s">
        <v>108</v>
      </c>
    </row>
    <row r="17" spans="2:30" x14ac:dyDescent="0.25">
      <c r="Z17" s="1"/>
      <c r="AA17" s="1"/>
      <c r="AB17" s="1"/>
      <c r="AC17" s="1"/>
      <c r="AD17" s="1"/>
    </row>
    <row r="18" spans="2:30" x14ac:dyDescent="0.25">
      <c r="B18" s="32" t="s">
        <v>128</v>
      </c>
      <c r="C18" s="33"/>
      <c r="D18" s="33"/>
      <c r="E18" s="33"/>
      <c r="F18" s="33"/>
    </row>
    <row r="19" spans="2:30" x14ac:dyDescent="0.25">
      <c r="B19" s="33"/>
      <c r="C19" s="33" t="s">
        <v>43</v>
      </c>
      <c r="D19" s="34">
        <f>D11*0.85</f>
        <v>0</v>
      </c>
      <c r="E19" s="34">
        <f t="shared" ref="E19:W19" si="4">E11*0.85</f>
        <v>16059900</v>
      </c>
      <c r="F19" s="34">
        <f>F11*0.85</f>
        <v>32119800</v>
      </c>
      <c r="G19" s="34">
        <f t="shared" si="4"/>
        <v>32119800</v>
      </c>
      <c r="H19" s="34">
        <f t="shared" si="4"/>
        <v>32119800</v>
      </c>
      <c r="I19" s="34">
        <f t="shared" si="4"/>
        <v>32119800</v>
      </c>
      <c r="J19" s="34">
        <f t="shared" si="4"/>
        <v>32119800</v>
      </c>
      <c r="K19" s="34">
        <f t="shared" si="4"/>
        <v>32119800</v>
      </c>
      <c r="L19" s="34">
        <f t="shared" si="4"/>
        <v>32119800</v>
      </c>
      <c r="M19" s="34">
        <f t="shared" si="4"/>
        <v>32119800</v>
      </c>
      <c r="N19" s="34">
        <f t="shared" si="4"/>
        <v>32119800</v>
      </c>
      <c r="O19" s="34">
        <f t="shared" si="4"/>
        <v>32119800</v>
      </c>
      <c r="P19" s="34">
        <f t="shared" si="4"/>
        <v>32119800</v>
      </c>
      <c r="Q19" s="34">
        <f t="shared" si="4"/>
        <v>32119800</v>
      </c>
      <c r="R19" s="34">
        <f t="shared" si="4"/>
        <v>32119800</v>
      </c>
      <c r="S19" s="34">
        <f t="shared" si="4"/>
        <v>32119800</v>
      </c>
      <c r="T19" s="34">
        <f t="shared" si="4"/>
        <v>32119800</v>
      </c>
      <c r="U19" s="34">
        <f t="shared" si="4"/>
        <v>32119800</v>
      </c>
      <c r="V19" s="34">
        <f t="shared" si="4"/>
        <v>32119800</v>
      </c>
      <c r="W19" s="34">
        <f t="shared" si="4"/>
        <v>32119800</v>
      </c>
    </row>
    <row r="20" spans="2:30" x14ac:dyDescent="0.25">
      <c r="B20" s="33"/>
      <c r="C20" s="33" t="s">
        <v>106</v>
      </c>
      <c r="D20" s="34">
        <f>IF((D19-D9)&gt;0, (D19-D9),0)</f>
        <v>0</v>
      </c>
      <c r="E20" s="34">
        <f t="shared" ref="E20:W20" si="5">IF((E19-E9)&gt;0, (E19-E9),0)</f>
        <v>14367900</v>
      </c>
      <c r="F20" s="34">
        <f>IF((F19-F9)&gt;0, (F19-F9),0)</f>
        <v>30427800</v>
      </c>
      <c r="G20" s="34">
        <f t="shared" si="5"/>
        <v>84571800</v>
      </c>
      <c r="H20" s="34">
        <f t="shared" si="5"/>
        <v>30427800</v>
      </c>
      <c r="I20" s="34">
        <f t="shared" si="5"/>
        <v>30427800</v>
      </c>
      <c r="J20" s="34">
        <f t="shared" si="5"/>
        <v>30427800</v>
      </c>
      <c r="K20" s="34">
        <f t="shared" si="5"/>
        <v>84571800</v>
      </c>
      <c r="L20" s="34">
        <f t="shared" si="5"/>
        <v>30427800</v>
      </c>
      <c r="M20" s="34">
        <f t="shared" si="5"/>
        <v>30427800</v>
      </c>
      <c r="N20" s="34">
        <f t="shared" si="5"/>
        <v>30427800</v>
      </c>
      <c r="O20" s="34">
        <f t="shared" si="5"/>
        <v>84571800</v>
      </c>
      <c r="P20" s="34">
        <f t="shared" si="5"/>
        <v>30427800</v>
      </c>
      <c r="Q20" s="34">
        <f t="shared" si="5"/>
        <v>30427800</v>
      </c>
      <c r="R20" s="34">
        <f t="shared" si="5"/>
        <v>30427800</v>
      </c>
      <c r="S20" s="34">
        <f t="shared" si="5"/>
        <v>84571800</v>
      </c>
      <c r="T20" s="34">
        <f t="shared" si="5"/>
        <v>30427800</v>
      </c>
      <c r="U20" s="34">
        <f t="shared" si="5"/>
        <v>30427800</v>
      </c>
      <c r="V20" s="34">
        <f t="shared" si="5"/>
        <v>30427800</v>
      </c>
      <c r="W20" s="34">
        <f t="shared" si="5"/>
        <v>30427800</v>
      </c>
    </row>
    <row r="21" spans="2:30" x14ac:dyDescent="0.25"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2:30" x14ac:dyDescent="0.25">
      <c r="B22" s="35" t="s">
        <v>129</v>
      </c>
      <c r="C22" s="36"/>
      <c r="D22" s="36"/>
      <c r="E22" s="36"/>
      <c r="F22" s="36"/>
    </row>
    <row r="23" spans="2:30" x14ac:dyDescent="0.25">
      <c r="B23" s="36"/>
      <c r="C23" s="36" t="s">
        <v>109</v>
      </c>
      <c r="D23" s="37">
        <v>0</v>
      </c>
      <c r="E23" s="37">
        <v>0</v>
      </c>
      <c r="F23" s="37">
        <f>D11</f>
        <v>0</v>
      </c>
      <c r="G23" s="37">
        <f>E11</f>
        <v>18894000</v>
      </c>
      <c r="H23" s="37">
        <f t="shared" ref="H23:O23" si="6">F11</f>
        <v>37788000</v>
      </c>
      <c r="I23" s="37">
        <f t="shared" si="6"/>
        <v>37788000</v>
      </c>
      <c r="J23" s="37">
        <f t="shared" si="6"/>
        <v>37788000</v>
      </c>
      <c r="K23" s="37">
        <f t="shared" si="6"/>
        <v>37788000</v>
      </c>
      <c r="L23" s="37">
        <f t="shared" si="6"/>
        <v>37788000</v>
      </c>
      <c r="M23" s="37">
        <f t="shared" si="6"/>
        <v>37788000</v>
      </c>
      <c r="N23" s="37">
        <f t="shared" si="6"/>
        <v>37788000</v>
      </c>
      <c r="O23" s="37">
        <f t="shared" si="6"/>
        <v>37788000</v>
      </c>
      <c r="P23" s="37">
        <f t="shared" ref="P23:W23" si="7">N11</f>
        <v>37788000</v>
      </c>
      <c r="Q23" s="37">
        <f t="shared" si="7"/>
        <v>37788000</v>
      </c>
      <c r="R23" s="37">
        <f t="shared" si="7"/>
        <v>37788000</v>
      </c>
      <c r="S23" s="37">
        <f t="shared" si="7"/>
        <v>37788000</v>
      </c>
      <c r="T23" s="37">
        <f t="shared" si="7"/>
        <v>37788000</v>
      </c>
      <c r="U23" s="37">
        <f t="shared" si="7"/>
        <v>37788000</v>
      </c>
      <c r="V23" s="37">
        <f t="shared" si="7"/>
        <v>37788000</v>
      </c>
      <c r="W23" s="37">
        <f t="shared" si="7"/>
        <v>37788000</v>
      </c>
    </row>
    <row r="24" spans="2:30" x14ac:dyDescent="0.25">
      <c r="B24" s="36"/>
      <c r="C24" s="36" t="s">
        <v>61</v>
      </c>
      <c r="D24" s="37">
        <f>IF((D23-D9)&gt;0, (D23-D9),0)</f>
        <v>0</v>
      </c>
      <c r="E24" s="37">
        <f t="shared" ref="E24:J24" si="8">IF((E23-E9)&gt;0, (E23-E9),0)</f>
        <v>0</v>
      </c>
      <c r="F24" s="37">
        <f t="shared" si="8"/>
        <v>0</v>
      </c>
      <c r="G24" s="37">
        <f>IF((G23-G9)&gt;0, (G23-G9),0)/2</f>
        <v>35673000</v>
      </c>
      <c r="H24" s="37">
        <f t="shared" si="8"/>
        <v>36096000</v>
      </c>
      <c r="I24" s="37">
        <f t="shared" si="8"/>
        <v>36096000</v>
      </c>
      <c r="J24" s="37">
        <f t="shared" si="8"/>
        <v>36096000</v>
      </c>
      <c r="K24" s="37">
        <f t="shared" ref="K24:W24" si="9">H13</f>
        <v>36096000</v>
      </c>
      <c r="L24" s="37">
        <f t="shared" si="9"/>
        <v>36096000</v>
      </c>
      <c r="M24" s="37">
        <f t="shared" si="9"/>
        <v>36096000</v>
      </c>
      <c r="N24" s="37">
        <f t="shared" si="9"/>
        <v>90240000</v>
      </c>
      <c r="O24" s="37">
        <f t="shared" si="9"/>
        <v>36096000</v>
      </c>
      <c r="P24" s="37">
        <f t="shared" si="9"/>
        <v>36096000</v>
      </c>
      <c r="Q24" s="37">
        <f t="shared" si="9"/>
        <v>36096000</v>
      </c>
      <c r="R24" s="37">
        <f t="shared" si="9"/>
        <v>90240000</v>
      </c>
      <c r="S24" s="37">
        <f t="shared" si="9"/>
        <v>36096000</v>
      </c>
      <c r="T24" s="37">
        <f t="shared" si="9"/>
        <v>36096000</v>
      </c>
      <c r="U24" s="37">
        <f t="shared" si="9"/>
        <v>36096000</v>
      </c>
      <c r="V24" s="37">
        <f t="shared" si="9"/>
        <v>90240000</v>
      </c>
      <c r="W24" s="37">
        <f t="shared" si="9"/>
        <v>36096000</v>
      </c>
    </row>
    <row r="25" spans="2:30" x14ac:dyDescent="0.25">
      <c r="G25" s="3"/>
    </row>
    <row r="26" spans="2:30" x14ac:dyDescent="0.25">
      <c r="B26" s="45" t="s">
        <v>132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</row>
    <row r="27" spans="2:30" x14ac:dyDescent="0.25">
      <c r="B27" s="43"/>
      <c r="C27" s="43" t="s">
        <v>109</v>
      </c>
      <c r="D27" s="44">
        <v>0</v>
      </c>
      <c r="E27" s="44">
        <v>0</v>
      </c>
      <c r="F27" s="44">
        <f>D15</f>
        <v>0</v>
      </c>
      <c r="G27" s="44">
        <f>G23*0.85</f>
        <v>16059900</v>
      </c>
      <c r="H27" s="44">
        <f t="shared" ref="H27:W27" si="10">H23*0.85</f>
        <v>32119800</v>
      </c>
      <c r="I27" s="44">
        <f t="shared" si="10"/>
        <v>32119800</v>
      </c>
      <c r="J27" s="44">
        <f t="shared" si="10"/>
        <v>32119800</v>
      </c>
      <c r="K27" s="44">
        <f t="shared" si="10"/>
        <v>32119800</v>
      </c>
      <c r="L27" s="44">
        <f t="shared" si="10"/>
        <v>32119800</v>
      </c>
      <c r="M27" s="44">
        <f t="shared" si="10"/>
        <v>32119800</v>
      </c>
      <c r="N27" s="44">
        <f t="shared" si="10"/>
        <v>32119800</v>
      </c>
      <c r="O27" s="44">
        <f t="shared" si="10"/>
        <v>32119800</v>
      </c>
      <c r="P27" s="44">
        <f t="shared" si="10"/>
        <v>32119800</v>
      </c>
      <c r="Q27" s="44">
        <f t="shared" si="10"/>
        <v>32119800</v>
      </c>
      <c r="R27" s="44">
        <f t="shared" si="10"/>
        <v>32119800</v>
      </c>
      <c r="S27" s="44">
        <f t="shared" si="10"/>
        <v>32119800</v>
      </c>
      <c r="T27" s="44">
        <f t="shared" si="10"/>
        <v>32119800</v>
      </c>
      <c r="U27" s="44">
        <f t="shared" si="10"/>
        <v>32119800</v>
      </c>
      <c r="V27" s="44">
        <f t="shared" si="10"/>
        <v>32119800</v>
      </c>
      <c r="W27" s="44">
        <f t="shared" si="10"/>
        <v>32119800</v>
      </c>
    </row>
    <row r="28" spans="2:30" x14ac:dyDescent="0.25">
      <c r="B28" s="43"/>
      <c r="C28" s="43" t="s">
        <v>61</v>
      </c>
      <c r="D28" s="44">
        <f>IF((D27-D13)&gt;0, (D27-D13),0)</f>
        <v>0</v>
      </c>
      <c r="E28" s="44">
        <f>IF((E27-E13)&gt;0, (E27-E13),0)</f>
        <v>0</v>
      </c>
      <c r="F28" s="44">
        <f>IF((F27-F13)&gt;0, (F27-F13),0)</f>
        <v>0</v>
      </c>
      <c r="G28" s="44">
        <f>IF((G27-G9)&gt;0, (G27-G9),0)/2</f>
        <v>34255950</v>
      </c>
      <c r="H28" s="44">
        <f>IF((H27-H9)&gt;0, (H27-H9),0)</f>
        <v>30427800</v>
      </c>
      <c r="I28" s="44">
        <f t="shared" ref="I28:W28" si="11">IF((I27-I9)&gt;0, (I27-I9),0)</f>
        <v>30427800</v>
      </c>
      <c r="J28" s="44">
        <f t="shared" si="11"/>
        <v>30427800</v>
      </c>
      <c r="K28" s="44">
        <f t="shared" si="11"/>
        <v>84571800</v>
      </c>
      <c r="L28" s="44">
        <f t="shared" si="11"/>
        <v>30427800</v>
      </c>
      <c r="M28" s="44">
        <f t="shared" si="11"/>
        <v>30427800</v>
      </c>
      <c r="N28" s="44">
        <f t="shared" si="11"/>
        <v>30427800</v>
      </c>
      <c r="O28" s="44">
        <f t="shared" si="11"/>
        <v>84571800</v>
      </c>
      <c r="P28" s="44">
        <f t="shared" si="11"/>
        <v>30427800</v>
      </c>
      <c r="Q28" s="44">
        <f t="shared" si="11"/>
        <v>30427800</v>
      </c>
      <c r="R28" s="44">
        <f t="shared" si="11"/>
        <v>30427800</v>
      </c>
      <c r="S28" s="44">
        <f t="shared" si="11"/>
        <v>84571800</v>
      </c>
      <c r="T28" s="44">
        <f t="shared" si="11"/>
        <v>30427800</v>
      </c>
      <c r="U28" s="44">
        <f t="shared" si="11"/>
        <v>30427800</v>
      </c>
      <c r="V28" s="44">
        <f t="shared" si="11"/>
        <v>30427800</v>
      </c>
      <c r="W28" s="44">
        <f t="shared" si="11"/>
        <v>30427800</v>
      </c>
    </row>
    <row r="29" spans="2:30" x14ac:dyDescent="0.25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2:30" x14ac:dyDescent="0.25">
      <c r="AD30" s="1"/>
    </row>
    <row r="31" spans="2:30" x14ac:dyDescent="0.2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2:30" x14ac:dyDescent="0.25">
      <c r="AD32" s="1"/>
    </row>
    <row r="33" spans="1:23" x14ac:dyDescent="0.25">
      <c r="A33" t="s">
        <v>113</v>
      </c>
    </row>
    <row r="34" spans="1:23" x14ac:dyDescent="0.25">
      <c r="B34" t="s">
        <v>111</v>
      </c>
      <c r="C34">
        <v>10400</v>
      </c>
    </row>
    <row r="35" spans="1:23" x14ac:dyDescent="0.25">
      <c r="C35" t="s">
        <v>44</v>
      </c>
      <c r="D35" s="3">
        <f t="shared" ref="D35:W35" si="12">D9</f>
        <v>1692000</v>
      </c>
      <c r="E35" s="3">
        <f t="shared" si="12"/>
        <v>1692000</v>
      </c>
      <c r="F35" s="3">
        <f t="shared" si="12"/>
        <v>1692000</v>
      </c>
      <c r="G35" s="3">
        <f t="shared" si="12"/>
        <v>-52452000</v>
      </c>
      <c r="H35" s="3">
        <f t="shared" si="12"/>
        <v>1692000</v>
      </c>
      <c r="I35" s="3">
        <f t="shared" si="12"/>
        <v>1692000</v>
      </c>
      <c r="J35" s="3">
        <f t="shared" si="12"/>
        <v>1692000</v>
      </c>
      <c r="K35" s="3">
        <f t="shared" si="12"/>
        <v>-52452000</v>
      </c>
      <c r="L35" s="3">
        <f t="shared" si="12"/>
        <v>1692000</v>
      </c>
      <c r="M35" s="3">
        <f t="shared" si="12"/>
        <v>1692000</v>
      </c>
      <c r="N35" s="3">
        <f t="shared" si="12"/>
        <v>1692000</v>
      </c>
      <c r="O35" s="3">
        <f t="shared" si="12"/>
        <v>-52452000</v>
      </c>
      <c r="P35" s="3">
        <f t="shared" si="12"/>
        <v>1692000</v>
      </c>
      <c r="Q35" s="3">
        <f t="shared" si="12"/>
        <v>1692000</v>
      </c>
      <c r="R35" s="3">
        <f t="shared" si="12"/>
        <v>1692000</v>
      </c>
      <c r="S35" s="3">
        <f t="shared" si="12"/>
        <v>-52452000</v>
      </c>
      <c r="T35" s="3">
        <f t="shared" si="12"/>
        <v>1692000</v>
      </c>
      <c r="U35" s="3">
        <f t="shared" si="12"/>
        <v>1692000</v>
      </c>
      <c r="V35" s="3">
        <f t="shared" si="12"/>
        <v>1692000</v>
      </c>
      <c r="W35" s="3">
        <f t="shared" si="12"/>
        <v>1692000</v>
      </c>
    </row>
    <row r="36" spans="1:23" x14ac:dyDescent="0.25">
      <c r="C36" t="s">
        <v>43</v>
      </c>
      <c r="D36">
        <v>0</v>
      </c>
      <c r="E36">
        <f t="shared" ref="E36:W36" si="13">$C$34*$C$8*D7</f>
        <v>0</v>
      </c>
      <c r="F36">
        <f t="shared" si="13"/>
        <v>14664000</v>
      </c>
      <c r="G36">
        <f t="shared" si="13"/>
        <v>29328000</v>
      </c>
      <c r="H36">
        <f t="shared" si="13"/>
        <v>29328000</v>
      </c>
      <c r="I36">
        <f t="shared" si="13"/>
        <v>29328000</v>
      </c>
      <c r="J36">
        <f t="shared" si="13"/>
        <v>29328000</v>
      </c>
      <c r="K36">
        <f t="shared" si="13"/>
        <v>29328000</v>
      </c>
      <c r="L36">
        <f t="shared" si="13"/>
        <v>29328000</v>
      </c>
      <c r="M36">
        <f t="shared" si="13"/>
        <v>29328000</v>
      </c>
      <c r="N36">
        <f t="shared" si="13"/>
        <v>29328000</v>
      </c>
      <c r="O36">
        <f t="shared" si="13"/>
        <v>29328000</v>
      </c>
      <c r="P36">
        <f t="shared" si="13"/>
        <v>29328000</v>
      </c>
      <c r="Q36">
        <f t="shared" si="13"/>
        <v>29328000</v>
      </c>
      <c r="R36">
        <f t="shared" si="13"/>
        <v>29328000</v>
      </c>
      <c r="S36">
        <f t="shared" si="13"/>
        <v>29328000</v>
      </c>
      <c r="T36">
        <f t="shared" si="13"/>
        <v>29328000</v>
      </c>
      <c r="U36">
        <f t="shared" si="13"/>
        <v>29328000</v>
      </c>
      <c r="V36">
        <f t="shared" si="13"/>
        <v>29328000</v>
      </c>
      <c r="W36">
        <f t="shared" si="13"/>
        <v>29328000</v>
      </c>
    </row>
    <row r="37" spans="1:23" x14ac:dyDescent="0.25">
      <c r="C37" t="s">
        <v>61</v>
      </c>
      <c r="D37" s="3">
        <f>D36-D35</f>
        <v>-1692000</v>
      </c>
      <c r="E37" s="3">
        <f t="shared" ref="E37:W37" si="14">E36-E35</f>
        <v>-1692000</v>
      </c>
      <c r="F37" s="3">
        <f t="shared" si="14"/>
        <v>12972000</v>
      </c>
      <c r="G37" s="3">
        <f t="shared" si="14"/>
        <v>81780000</v>
      </c>
      <c r="H37" s="3">
        <f t="shared" si="14"/>
        <v>27636000</v>
      </c>
      <c r="I37" s="3">
        <f t="shared" si="14"/>
        <v>27636000</v>
      </c>
      <c r="J37" s="3">
        <f t="shared" si="14"/>
        <v>27636000</v>
      </c>
      <c r="K37" s="3">
        <f t="shared" si="14"/>
        <v>81780000</v>
      </c>
      <c r="L37" s="3">
        <f t="shared" si="14"/>
        <v>27636000</v>
      </c>
      <c r="M37" s="3">
        <f t="shared" si="14"/>
        <v>27636000</v>
      </c>
      <c r="N37" s="3">
        <f t="shared" si="14"/>
        <v>27636000</v>
      </c>
      <c r="O37" s="3">
        <f t="shared" si="14"/>
        <v>81780000</v>
      </c>
      <c r="P37" s="3">
        <f t="shared" si="14"/>
        <v>27636000</v>
      </c>
      <c r="Q37" s="3">
        <f t="shared" si="14"/>
        <v>27636000</v>
      </c>
      <c r="R37" s="3">
        <f t="shared" si="14"/>
        <v>27636000</v>
      </c>
      <c r="S37" s="3">
        <f t="shared" si="14"/>
        <v>81780000</v>
      </c>
      <c r="T37" s="3">
        <f t="shared" si="14"/>
        <v>27636000</v>
      </c>
      <c r="U37" s="3">
        <f t="shared" si="14"/>
        <v>27636000</v>
      </c>
      <c r="V37" s="3">
        <f t="shared" si="14"/>
        <v>27636000</v>
      </c>
      <c r="W37" s="3">
        <f t="shared" si="14"/>
        <v>27636000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894444EFD1DF2B459DFDF549729E41F2" ma:contentTypeVersion="0" ma:contentTypeDescription="A content type to manage public (operations) IDB documents" ma:contentTypeScope="" ma:versionID="4a20f108f341b88610f0f81566289e11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014b7773123d565fb2e4d85c866be49c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9d36d40e-496e-4b26-acee-69459a79587d}" ma:internalName="TaxCatchAll" ma:showField="CatchAllData" ma:web="db9651eb-f40f-447a-bd5b-fbadf30819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9d36d40e-496e-4b26-acee-69459a79587d}" ma:internalName="TaxCatchAllLabel" ma:readOnly="true" ma:showField="CatchAllDataLabel" ma:web="db9651eb-f40f-447a-bd5b-fbadf30819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9c571b2f-e523-4ab2-ba2e-09e151a03ef4" xsi:nil="true"/>
    <Abstract xmlns="9c571b2f-e523-4ab2-ba2e-09e151a03ef4" xsi:nil="true"/>
    <Disclosure_x0020_Activity xmlns="9c571b2f-e523-4ab2-ba2e-09e151a03ef4">Loan Proposal</Disclosure_x0020_Activity>
    <Key_x0020_Document xmlns="9c571b2f-e523-4ab2-ba2e-09e151a03ef4">false</Key_x0020_Document>
    <Division_x0020_or_x0020_Unit xmlns="9c571b2f-e523-4ab2-ba2e-09e151a03ef4">INE/RND</Division_x0020_or_x0020_Unit>
    <Other_x0020_Author xmlns="9c571b2f-e523-4ab2-ba2e-09e151a03ef4" xsi:nil="true"/>
    <Region xmlns="9c571b2f-e523-4ab2-ba2e-09e151a03ef4" xsi:nil="true"/>
    <IDBDocs_x0020_Number xmlns="9c571b2f-e523-4ab2-ba2e-09e151a03ef4">37690829</IDBDocs_x0020_Number>
    <Document_x0020_Author xmlns="9c571b2f-e523-4ab2-ba2e-09e151a03ef4">Jacquet, Bruno</Document_x0020_Author>
    <Publication_x0020_Type xmlns="9c571b2f-e523-4ab2-ba2e-09e151a03ef4" xsi:nil="true"/>
    <Operation_x0020_Type xmlns="9c571b2f-e523-4ab2-ba2e-09e151a03ef4" xsi:nil="true"/>
    <TaxCatchAll xmlns="9c571b2f-e523-4ab2-ba2e-09e151a03ef4">
      <Value>5</Value>
      <Value>4</Value>
    </TaxCatchAll>
    <Fiscal_x0020_Year_x0020_IDB xmlns="9c571b2f-e523-4ab2-ba2e-09e151a03ef4">2013</Fiscal_x0020_Year_x0020_IDB>
    <Issue_x0020_Dat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Project_x0020_Number xmlns="9c571b2f-e523-4ab2-ba2e-09e151a03ef4">HA-G1023</Project_x0020_Number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o5138a91267540169645e33d09c9ddc6>
    <Package_x0020_Code xmlns="9c571b2f-e523-4ab2-ba2e-09e151a03ef4" xsi:nil="true"/>
    <Migration_x0020_Info xmlns="9c571b2f-e523-4ab2-ba2e-09e151a03ef4">&lt;Data&gt;&lt;APPLICATION&gt;MS EXCEL&lt;/APPLICATION&gt;&lt;USER_STAGE&gt;Loan Proposal&lt;/USER_STAGE&gt;&lt;PD_OBJ_TYPE&gt;0&lt;/PD_OBJ_TYPE&gt;&lt;MAKERECORD&gt;N&lt;/MAKERECORD&gt;&lt;/Data&gt;</Migration_x0020_Info>
    <Approval_x0020_Number xmlns="9c571b2f-e523-4ab2-ba2e-09e151a03ef4" xsi:nil="true"/>
    <Access_x0020_to_x0020_Information_x00a0_Policy xmlns="9c571b2f-e523-4ab2-ba2e-09e151a03ef4">Public</Access_x0020_to_x0020_Information_x00a0_Policy>
    <Business_x0020_Area xmlns="9c571b2f-e523-4ab2-ba2e-09e151a03ef4" xsi:nil="true"/>
    <SISCOR_x0020_Number xmlns="9c571b2f-e523-4ab2-ba2e-09e151a03ef4" xsi:nil="true"/>
    <Webtopic xmlns="9c571b2f-e523-4ab2-ba2e-09e151a03ef4">AG-ADR</Webtopic>
    <Identifier xmlns="9c571b2f-e523-4ab2-ba2e-09e151a03ef4"> TECFILE</Identifier>
    <Publishing_x0020_House xmlns="9c571b2f-e523-4ab2-ba2e-09e151a03ef4" xsi:nil="true"/>
    <Document_x0020_Language_x0020_IDB xmlns="9c571b2f-e523-4ab2-ba2e-09e151a03ef4">Spanish</Document_x0020_Language_x0020_IDB>
    <KP_x0020_Topics xmlns="9c571b2f-e523-4ab2-ba2e-09e151a03ef4" xsi:nil="true"/>
    <Phase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fd0e48b6a66848a9885f717e5bbf40c4>
    <e559ffcc31d34167856647188be35015 xmlns="9c571b2f-e523-4ab2-ba2e-09e151a03ef4">
      <Terms xmlns="http://schemas.microsoft.com/office/infopath/2007/PartnerControls"/>
    </e559ffcc31d34167856647188be35015>
    <c456731dbc904a5fb605ec556c33e883 xmlns="9c571b2f-e523-4ab2-ba2e-09e151a03ef4">
      <Terms xmlns="http://schemas.microsoft.com/office/infopath/2007/PartnerControls"/>
    </c456731dbc904a5fb605ec556c33e883>
    <Editor1 xmlns="9c571b2f-e523-4ab2-ba2e-09e151a03ef4" xsi:nil="true"/>
    <j8b96605ee2f4c4e988849e658583fee xmlns="9c571b2f-e523-4ab2-ba2e-09e151a03ef4">
      <Terms xmlns="http://schemas.microsoft.com/office/infopath/2007/PartnerControls"/>
    </j8b96605ee2f4c4e988849e658583fee>
  </documentManagement>
</p:properties>
</file>

<file path=customXml/itemProps1.xml><?xml version="1.0" encoding="utf-8"?>
<ds:datastoreItem xmlns:ds="http://schemas.openxmlformats.org/officeDocument/2006/customXml" ds:itemID="{FF3DB0F3-2417-48C8-883B-23B8A840A66D}"/>
</file>

<file path=customXml/itemProps2.xml><?xml version="1.0" encoding="utf-8"?>
<ds:datastoreItem xmlns:ds="http://schemas.openxmlformats.org/officeDocument/2006/customXml" ds:itemID="{E7E5435C-E0A5-421B-9378-968C3252086C}"/>
</file>

<file path=customXml/itemProps3.xml><?xml version="1.0" encoding="utf-8"?>
<ds:datastoreItem xmlns:ds="http://schemas.openxmlformats.org/officeDocument/2006/customXml" ds:itemID="{A97AF5ED-9268-438D-9A77-4B9A0509AD96}"/>
</file>

<file path=customXml/itemProps4.xml><?xml version="1.0" encoding="utf-8"?>
<ds:datastoreItem xmlns:ds="http://schemas.openxmlformats.org/officeDocument/2006/customXml" ds:itemID="{7DD5755C-7367-45C5-A6B8-C2E5B16AB03E}"/>
</file>

<file path=customXml/itemProps5.xml><?xml version="1.0" encoding="utf-8"?>
<ds:datastoreItem xmlns:ds="http://schemas.openxmlformats.org/officeDocument/2006/customXml" ds:itemID="{96BA3349-3C01-4037-AACC-E7381EBE26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Investissements</vt:lpstr>
      <vt:lpstr>Evaluation Eco</vt:lpstr>
      <vt:lpstr>compte exploitation</vt:lpstr>
      <vt:lpstr>reforestation</vt:lpstr>
      <vt:lpstr>citerne</vt:lpstr>
      <vt:lpstr>micro retenus</vt:lpstr>
      <vt:lpstr>protection berge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Link - Economic Analysis - excel (Sustainable Management of Upper Watersheds of South Western Haiti - Macaya Nationa</dc:title>
  <dc:creator>BB</dc:creator>
  <cp:lastModifiedBy>Inter-American Development Bank</cp:lastModifiedBy>
  <dcterms:created xsi:type="dcterms:W3CDTF">2013-03-15T00:14:32Z</dcterms:created>
  <dcterms:modified xsi:type="dcterms:W3CDTF">2013-06-10T20:03:38Z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ub_x002d_Sector">
    <vt:lpwstr/>
  </property>
  <property fmtid="{D5CDD505-2E9C-101B-9397-08002B2CF9AE}" pid="4" name="ContentTypeId">
    <vt:lpwstr>0x01010046CF21643EE8D14686A648AA6DAD089200894444EFD1DF2B459DFDF549729E41F2</vt:lpwstr>
  </property>
  <property fmtid="{D5CDD505-2E9C-101B-9397-08002B2CF9AE}" pid="5" name="TaxKeywordTaxHTField">
    <vt:lpwstr/>
  </property>
  <property fmtid="{D5CDD505-2E9C-101B-9397-08002B2CF9AE}" pid="6" name="Series Operations IDB">
    <vt:lpwstr>4;#Unclassified|a6dff32e-d477-44cd-a56b-85efe9e0a56c</vt:lpwstr>
  </property>
  <property fmtid="{D5CDD505-2E9C-101B-9397-08002B2CF9AE}" pid="7" name="Sub-Sector">
    <vt:lpwstr/>
  </property>
  <property fmtid="{D5CDD505-2E9C-101B-9397-08002B2CF9AE}" pid="8" name="Country">
    <vt:lpwstr/>
  </property>
  <property fmtid="{D5CDD505-2E9C-101B-9397-08002B2CF9AE}" pid="9" name="Fund IDB">
    <vt:lpwstr/>
  </property>
  <property fmtid="{D5CDD505-2E9C-101B-9397-08002B2CF9AE}" pid="10" name="Series_x0020_Operations_x0020_IDB">
    <vt:lpwstr>4;#Unclassified|a6dff32e-d477-44cd-a56b-85efe9e0a56c</vt:lpwstr>
  </property>
  <property fmtid="{D5CDD505-2E9C-101B-9397-08002B2CF9AE}" pid="11" name="To:">
    <vt:lpwstr/>
  </property>
  <property fmtid="{D5CDD505-2E9C-101B-9397-08002B2CF9AE}" pid="12" name="From:">
    <vt:lpwstr/>
  </property>
  <property fmtid="{D5CDD505-2E9C-101B-9397-08002B2CF9AE}" pid="13" name="Sector IDB">
    <vt:lpwstr/>
  </property>
  <property fmtid="{D5CDD505-2E9C-101B-9397-08002B2CF9AE}" pid="14" name="Function Operations IDB">
    <vt:lpwstr>5;#IDBDocs|cca77002-e150-4b2d-ab1f-1d7a7cdcae16</vt:lpwstr>
  </property>
</Properties>
</file>