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035" windowHeight="117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Sheet1!$A$1:$N$64</definedName>
    <definedName name="_xlnm.Print_Titles" localSheetId="0">Sheet1!$1:$5</definedName>
  </definedNames>
  <calcPr calcId="145621"/>
</workbook>
</file>

<file path=xl/calcChain.xml><?xml version="1.0" encoding="utf-8"?>
<calcChain xmlns="http://schemas.openxmlformats.org/spreadsheetml/2006/main">
  <c r="J15" i="1" l="1"/>
  <c r="D53" i="1" l="1"/>
  <c r="H51" i="1"/>
  <c r="G51" i="1"/>
  <c r="J31" i="1"/>
  <c r="H31" i="1" s="1"/>
  <c r="H52" i="1"/>
  <c r="G52" i="1"/>
  <c r="H50" i="1"/>
  <c r="G50" i="1"/>
  <c r="H46" i="1"/>
  <c r="H38" i="1"/>
  <c r="G38" i="1"/>
  <c r="H37" i="1"/>
  <c r="G37" i="1"/>
  <c r="G31" i="1"/>
  <c r="H28" i="1"/>
  <c r="G28" i="1"/>
  <c r="H26" i="1"/>
  <c r="G26" i="1"/>
  <c r="H17" i="1"/>
  <c r="G17" i="1"/>
  <c r="H16" i="1"/>
  <c r="G16" i="1"/>
  <c r="H15" i="1"/>
  <c r="G15" i="1"/>
  <c r="H14" i="1"/>
  <c r="G14" i="1"/>
  <c r="D47" i="1"/>
  <c r="G47" i="1" s="1"/>
  <c r="D46" i="1"/>
  <c r="G46" i="1" s="1"/>
  <c r="D24" i="1"/>
  <c r="D23" i="1"/>
  <c r="H23" i="1" s="1"/>
  <c r="J22" i="1"/>
  <c r="D22" i="1"/>
  <c r="G22" i="1" s="1"/>
  <c r="D19" i="1"/>
  <c r="G19" i="1" s="1"/>
  <c r="D20" i="1"/>
  <c r="H20" i="1" s="1"/>
  <c r="H19" i="1" l="1"/>
  <c r="G23" i="1"/>
  <c r="H47" i="1"/>
  <c r="H22" i="1"/>
  <c r="G20" i="1"/>
  <c r="D48" i="1"/>
  <c r="D27" i="1"/>
  <c r="H27" i="1" l="1"/>
  <c r="H55" i="1" s="1"/>
  <c r="G27" i="1"/>
  <c r="G55" i="1" s="1"/>
  <c r="D35" i="1"/>
  <c r="L45" i="1"/>
  <c r="L18" i="1"/>
  <c r="L33" i="1"/>
  <c r="L32" i="1"/>
  <c r="D55" i="1" l="1"/>
  <c r="I56" i="1" s="1"/>
  <c r="J56" i="1" l="1"/>
  <c r="D56" i="1" s="1"/>
</calcChain>
</file>

<file path=xl/sharedStrings.xml><?xml version="1.0" encoding="utf-8"?>
<sst xmlns="http://schemas.openxmlformats.org/spreadsheetml/2006/main" count="283" uniqueCount="157">
  <si>
    <t>Nº</t>
  </si>
  <si>
    <t>Descrição do Contrato</t>
  </si>
  <si>
    <t>Fonte</t>
  </si>
  <si>
    <t>BID</t>
  </si>
  <si>
    <t>Local</t>
  </si>
  <si>
    <t>Datas Estimadas</t>
  </si>
  <si>
    <t>Custo</t>
  </si>
  <si>
    <t>Método</t>
  </si>
  <si>
    <t>Aquisição</t>
  </si>
  <si>
    <t>Revisão</t>
  </si>
  <si>
    <t>(1)</t>
  </si>
  <si>
    <t>(2)</t>
  </si>
  <si>
    <t>Publicação</t>
  </si>
  <si>
    <t>Término</t>
  </si>
  <si>
    <t>Status</t>
  </si>
  <si>
    <t>(3)</t>
  </si>
  <si>
    <t>SBQC</t>
  </si>
  <si>
    <t>EP</t>
  </si>
  <si>
    <t>SUBTOTAL DE CONSULTORIA</t>
  </si>
  <si>
    <t>CP</t>
  </si>
  <si>
    <t>(%)</t>
  </si>
  <si>
    <t>P</t>
  </si>
  <si>
    <t>A</t>
  </si>
  <si>
    <t>SUBTOTAL DE OBRAS</t>
  </si>
  <si>
    <t>BRASIL</t>
  </si>
  <si>
    <t>Anúncio</t>
  </si>
  <si>
    <t>Contrato</t>
  </si>
  <si>
    <t>1. SERVIÇOS DE CONSULTORIA</t>
  </si>
  <si>
    <t>3. BENS</t>
  </si>
  <si>
    <t>PERCENTUAL (%) POR FONTE</t>
  </si>
  <si>
    <t>Estimado (1000)</t>
  </si>
  <si>
    <t>Comentário</t>
  </si>
  <si>
    <t xml:space="preserve">2. OBRAS </t>
  </si>
  <si>
    <t>SUBTOTAL DE  SERVIÇOS TÉCNICOS</t>
  </si>
  <si>
    <t>LPI</t>
  </si>
  <si>
    <t>Notas:</t>
  </si>
  <si>
    <t>(4)</t>
  </si>
  <si>
    <t>(5)</t>
  </si>
  <si>
    <t xml:space="preserve">PLANO DE AQUISIÇÕES (PA) - 18 MESES </t>
  </si>
  <si>
    <t>(6)</t>
  </si>
  <si>
    <t>VALOR TOTAL</t>
  </si>
  <si>
    <t>EXA</t>
  </si>
  <si>
    <t>EXP</t>
  </si>
  <si>
    <t>C</t>
  </si>
  <si>
    <t>(7)</t>
  </si>
  <si>
    <t>(8)</t>
  </si>
  <si>
    <t>SUBTOTAL DE BENS</t>
  </si>
  <si>
    <t>Compon.</t>
  </si>
  <si>
    <t>Associado</t>
  </si>
  <si>
    <t>2.2.1</t>
  </si>
  <si>
    <t>Programa Urbano Ambiental Macambira Anicuns</t>
  </si>
  <si>
    <r>
      <t>Contrato de Empréstimo: 1980/</t>
    </r>
    <r>
      <rPr>
        <b/>
        <sz val="11"/>
        <color theme="1"/>
        <rFont val="Calibri"/>
        <family val="2"/>
        <scheme val="minor"/>
      </rPr>
      <t>OC-BR</t>
    </r>
  </si>
  <si>
    <t>Gerenciamento e apoio à UEP</t>
  </si>
  <si>
    <t>Elaboração de projetos (básico e executivo) e supervisão de obras dos Parques (linear e urbanos)</t>
  </si>
  <si>
    <t>Serviços especializados de auditoria contábil independente</t>
  </si>
  <si>
    <t>Serviços especializados de sondagem de solo</t>
  </si>
  <si>
    <t>Gerenciamento e apoio à Unidade Executora do Programa - 2ª etapa</t>
  </si>
  <si>
    <t>Supervisão de obras dos Parques Lineares, Parques Urbanos e Unidades Habitacionais- 2ª etapa</t>
  </si>
  <si>
    <t>1.1</t>
  </si>
  <si>
    <t>1.2</t>
  </si>
  <si>
    <t>1.3</t>
  </si>
  <si>
    <t>1.4</t>
  </si>
  <si>
    <t>1.5</t>
  </si>
  <si>
    <t>1.6</t>
  </si>
  <si>
    <t>1.7</t>
  </si>
  <si>
    <t>1.8</t>
  </si>
  <si>
    <t>Elaboração de projetos executivos de arquitetura, de implantação e complementares de engenharia para unidades habitacionais</t>
  </si>
  <si>
    <t>1.2 / 1.3</t>
  </si>
  <si>
    <t>3.1</t>
  </si>
  <si>
    <t>2.3.3</t>
  </si>
  <si>
    <t>(US$ =R$ 2,25)</t>
  </si>
  <si>
    <t>CPI</t>
  </si>
  <si>
    <t>Implantação de vias asfaltadas, drenagem pluvial e iluminação</t>
  </si>
  <si>
    <t>Lançamento de cabo ótico para implantação de sistema de transmissão digital de alta confiabilidade</t>
  </si>
  <si>
    <t>Construção de:
    CMEI Cidade Verde
    UABSF Três Marias</t>
  </si>
  <si>
    <t>Construção de:
    EMTI Cidade Verde</t>
  </si>
  <si>
    <t>Construção de:
Instalações para laboratório de asfalto, concreto e solos da SEMOB</t>
  </si>
  <si>
    <t>Obras do Parque Linear e do Parque Urbano Macambira, incluindo equipamentos, recuperação dos canais e margens (macro e micro drenagem) e construção de unidades habitacionais com reassentamento de população</t>
  </si>
  <si>
    <t>LPN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</si>
  <si>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</si>
  <si>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</si>
  <si>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</si>
  <si>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</si>
  <si>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</si>
  <si>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</si>
  <si>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</si>
  <si>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</si>
  <si>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</si>
  <si>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E</t>
  </si>
  <si>
    <t>2.2.2</t>
  </si>
  <si>
    <t>2.1.1 e 2.1.2</t>
  </si>
  <si>
    <t>2.2.2 e 2.2.3</t>
  </si>
  <si>
    <t>Contrução de:
    EMTI Itamaracá
    UABSF Bairro Rodoviário
    UABSF Bairro São Francisco</t>
  </si>
  <si>
    <t>Construção de:
    CMEI Goiânia II
    CMEI Parque Oeste Industrial
    EMTI Três Marias
    UABSF Vila Canaã</t>
  </si>
  <si>
    <t>Aquisição de equipamentos de informática (computadores e monitores)</t>
  </si>
  <si>
    <t>Aquisição de mobiliário para a UEP</t>
  </si>
  <si>
    <t>Aquisição de equipamentos de informática para SEMOB</t>
  </si>
  <si>
    <t>ARP</t>
  </si>
  <si>
    <t>Equipamentos e mobiliário para:
    UABSF Bairro Rodoviário
    UABSF Bairro São Francisco</t>
  </si>
  <si>
    <t>Equipamentos e mobiliário para:
    UABSF Três Marias
    UABSF Vila Canaã</t>
  </si>
  <si>
    <t>Equipamentos e mobiliário para:
    EMTI Itamaracá</t>
  </si>
  <si>
    <t>Equipamentos e mobiliário para:
    CMEI Cidade Verde
    CMEI Goiânia II
    CMEI Parque Oeste Industrial</t>
  </si>
  <si>
    <t>Equipamentos e mobiliário para:
    EMTI Três Marias</t>
  </si>
  <si>
    <t>Equipamentos e mobiliário para:
    EMTI Cidade Verde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</si>
  <si>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</si>
  <si>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</si>
  <si>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</si>
  <si>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</si>
  <si>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</si>
  <si>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</si>
  <si>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</si>
  <si>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</si>
  <si>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</si>
  <si>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2.2.3</t>
  </si>
  <si>
    <t>Monitoramento da qualidade das águas (análises físico-químicas e microbiológicas de água para o Córrego Macambira e o Ribeirão Anicuns)</t>
  </si>
  <si>
    <t>4.1</t>
  </si>
  <si>
    <r>
      <t xml:space="preserve">Atualizado por: </t>
    </r>
    <r>
      <rPr>
        <b/>
        <sz val="11"/>
        <color rgb="FFFF0000"/>
        <rFont val="Calibri"/>
        <family val="2"/>
        <scheme val="minor"/>
      </rPr>
      <t>Coordenação da Unidade Executora do Programa</t>
    </r>
  </si>
  <si>
    <t>TP e CPN</t>
  </si>
  <si>
    <r>
      <rPr>
        <b/>
        <sz val="10"/>
        <color theme="1"/>
        <rFont val="Calibri"/>
        <family val="2"/>
        <scheme val="minor"/>
      </rPr>
      <t>Métodos de Aquisição</t>
    </r>
    <r>
      <rPr>
        <sz val="10"/>
        <color theme="1"/>
        <rFont val="Calibri"/>
        <family val="2"/>
        <scheme val="minor"/>
      </rPr>
      <t>: (</t>
    </r>
    <r>
      <rPr>
        <b/>
        <sz val="10"/>
        <color theme="1"/>
        <rFont val="Calibri"/>
        <family val="2"/>
        <scheme val="minor"/>
      </rPr>
      <t>a) BID: LPI:</t>
    </r>
    <r>
      <rPr>
        <sz val="10"/>
        <color theme="1"/>
        <rFont val="Calibri"/>
        <family val="2"/>
        <scheme val="minor"/>
      </rPr>
      <t xml:space="preserve"> Licitação Pública Internacional; </t>
    </r>
    <r>
      <rPr>
        <b/>
        <sz val="10"/>
        <color theme="1"/>
        <rFont val="Calibri"/>
        <family val="2"/>
        <scheme val="minor"/>
      </rPr>
      <t>LPN:</t>
    </r>
    <r>
      <rPr>
        <sz val="10"/>
        <color theme="1"/>
        <rFont val="Calibri"/>
        <family val="2"/>
        <scheme val="minor"/>
      </rPr>
      <t xml:space="preserve"> Licitação Pública Nacional; </t>
    </r>
    <r>
      <rPr>
        <b/>
        <sz val="10"/>
        <color theme="1"/>
        <rFont val="Calibri"/>
        <family val="2"/>
        <scheme val="minor"/>
      </rPr>
      <t>CP:</t>
    </r>
    <r>
      <rPr>
        <sz val="10"/>
        <color theme="1"/>
        <rFont val="Calibri"/>
        <family val="2"/>
        <scheme val="minor"/>
      </rPr>
      <t xml:space="preserve"> Comparação de Preços; </t>
    </r>
    <r>
      <rPr>
        <b/>
        <sz val="10"/>
        <color theme="1"/>
        <rFont val="Calibri"/>
        <family val="2"/>
        <scheme val="minor"/>
      </rPr>
      <t>CD:</t>
    </r>
    <r>
      <rPr>
        <sz val="10"/>
        <color theme="1"/>
        <rFont val="Calibri"/>
        <family val="2"/>
        <scheme val="minor"/>
      </rPr>
      <t xml:space="preserve"> Contratação Direta; </t>
    </r>
    <r>
      <rPr>
        <b/>
        <sz val="10"/>
        <color theme="1"/>
        <rFont val="Calibri"/>
        <family val="2"/>
        <scheme val="minor"/>
      </rPr>
      <t>SBQC:</t>
    </r>
    <r>
      <rPr>
        <sz val="10"/>
        <color theme="1"/>
        <rFont val="Calibri"/>
        <family val="2"/>
        <scheme val="minor"/>
      </rPr>
      <t xml:space="preserve"> Seleção Baseada na Qualidade e Custo; </t>
    </r>
    <r>
      <rPr>
        <b/>
        <sz val="10"/>
        <color theme="1"/>
        <rFont val="Calibri"/>
        <family val="2"/>
        <scheme val="minor"/>
      </rPr>
      <t xml:space="preserve">SQC: </t>
    </r>
    <r>
      <rPr>
        <sz val="10"/>
        <color theme="1"/>
        <rFont val="Calibri"/>
        <family val="2"/>
        <scheme val="minor"/>
      </rPr>
      <t xml:space="preserve">Seleção Baseada nas Qualificações dos Consultores; </t>
    </r>
    <r>
      <rPr>
        <b/>
        <sz val="10"/>
        <color theme="1"/>
        <rFont val="Calibri"/>
        <family val="2"/>
        <scheme val="minor"/>
      </rPr>
      <t xml:space="preserve">SBMC: </t>
    </r>
    <r>
      <rPr>
        <sz val="10"/>
        <color theme="1"/>
        <rFont val="Calibri"/>
        <family val="2"/>
        <scheme val="minor"/>
      </rPr>
      <t xml:space="preserve">Seleção Baseada no Menor Custo; </t>
    </r>
    <r>
      <rPr>
        <b/>
        <sz val="10"/>
        <color theme="1"/>
        <rFont val="Calibri"/>
        <family val="2"/>
        <scheme val="minor"/>
      </rPr>
      <t xml:space="preserve">SBOF: </t>
    </r>
    <r>
      <rPr>
        <sz val="10"/>
        <color theme="1"/>
        <rFont val="Calibri"/>
        <family val="2"/>
        <scheme val="minor"/>
      </rPr>
      <t>Seleção Baseada em Orçamento Fixo;</t>
    </r>
    <r>
      <rPr>
        <b/>
        <sz val="10"/>
        <color theme="1"/>
        <rFont val="Calibri"/>
        <family val="2"/>
        <scheme val="minor"/>
      </rPr>
      <t xml:space="preserve"> SBQ</t>
    </r>
    <r>
      <rPr>
        <sz val="10"/>
        <color theme="1"/>
        <rFont val="Calibri"/>
        <family val="2"/>
        <scheme val="minor"/>
      </rPr>
      <t xml:space="preserve">: Seleção Baseada na Qualidade; </t>
    </r>
    <r>
      <rPr>
        <b/>
        <sz val="10"/>
        <color theme="1"/>
        <rFont val="Calibri"/>
        <family val="2"/>
        <scheme val="minor"/>
      </rPr>
      <t>CD:</t>
    </r>
    <r>
      <rPr>
        <sz val="10"/>
        <color theme="1"/>
        <rFont val="Calibri"/>
        <family val="2"/>
        <scheme val="minor"/>
      </rPr>
      <t xml:space="preserve"> Contratação Direta; </t>
    </r>
    <r>
      <rPr>
        <b/>
        <sz val="10"/>
        <color theme="1"/>
        <rFont val="Calibri"/>
        <family val="2"/>
        <scheme val="minor"/>
      </rPr>
      <t>CI:</t>
    </r>
    <r>
      <rPr>
        <sz val="10"/>
        <color theme="1"/>
        <rFont val="Calibri"/>
        <family val="2"/>
        <scheme val="minor"/>
      </rPr>
      <t xml:space="preserve"> Consultor Individual. (</t>
    </r>
    <r>
      <rPr>
        <b/>
        <sz val="10"/>
        <color theme="1"/>
        <rFont val="Calibri"/>
        <family val="2"/>
        <scheme val="minor"/>
      </rPr>
      <t xml:space="preserve">b) Lei 8.666: C: </t>
    </r>
    <r>
      <rPr>
        <sz val="10"/>
        <color theme="1"/>
        <rFont val="Calibri"/>
        <family val="2"/>
        <scheme val="minor"/>
      </rPr>
      <t>Carta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 Convite; </t>
    </r>
    <r>
      <rPr>
        <b/>
        <sz val="10"/>
        <color theme="1"/>
        <rFont val="Calibri"/>
        <family val="2"/>
        <scheme val="minor"/>
      </rPr>
      <t>TP:</t>
    </r>
    <r>
      <rPr>
        <sz val="10"/>
        <color theme="1"/>
        <rFont val="Calibri"/>
        <family val="2"/>
        <scheme val="minor"/>
      </rPr>
      <t xml:space="preserve"> Tomada de Preço; </t>
    </r>
    <r>
      <rPr>
        <b/>
        <sz val="10"/>
        <color theme="1"/>
        <rFont val="Calibri"/>
        <family val="2"/>
        <scheme val="minor"/>
      </rPr>
      <t>CPN:</t>
    </r>
    <r>
      <rPr>
        <sz val="10"/>
        <color theme="1"/>
        <rFont val="Calibri"/>
        <family val="2"/>
        <scheme val="minor"/>
      </rPr>
      <t xml:space="preserve"> Concorrência Pública Nacional; </t>
    </r>
    <r>
      <rPr>
        <b/>
        <sz val="10"/>
        <color theme="1"/>
        <rFont val="Calibri"/>
        <family val="2"/>
        <scheme val="minor"/>
      </rPr>
      <t>PE:</t>
    </r>
    <r>
      <rPr>
        <sz val="10"/>
        <color theme="1"/>
        <rFont val="Calibri"/>
        <family val="2"/>
        <scheme val="minor"/>
      </rPr>
      <t xml:space="preserve"> Pregão Eletrônico; </t>
    </r>
    <r>
      <rPr>
        <b/>
        <sz val="10"/>
        <color theme="1"/>
        <rFont val="Calibri"/>
        <family val="2"/>
        <scheme val="minor"/>
      </rPr>
      <t>ARP:</t>
    </r>
    <r>
      <rPr>
        <sz val="10"/>
        <color theme="1"/>
        <rFont val="Calibri"/>
        <family val="2"/>
        <scheme val="minor"/>
      </rPr>
      <t xml:space="preserve"> Ata de Registro de Preços,</t>
    </r>
    <r>
      <rPr>
        <b/>
        <sz val="10"/>
        <color theme="1"/>
        <rFont val="Calibri"/>
        <family val="2"/>
        <scheme val="minor"/>
      </rPr>
      <t xml:space="preserve"> PP</t>
    </r>
    <r>
      <rPr>
        <sz val="10"/>
        <color theme="1"/>
        <rFont val="Calibri"/>
        <family val="2"/>
        <scheme val="minor"/>
      </rPr>
      <t xml:space="preserve">: Pregão Presencial, </t>
    </r>
    <r>
      <rPr>
        <b/>
        <sz val="10"/>
        <color theme="1"/>
        <rFont val="Calibri"/>
        <family val="2"/>
        <scheme val="minor"/>
      </rPr>
      <t>CD</t>
    </r>
    <r>
      <rPr>
        <sz val="10"/>
        <color theme="1"/>
        <rFont val="Calibri"/>
        <family val="2"/>
        <scheme val="minor"/>
      </rPr>
      <t xml:space="preserve">: Contratação Direta; </t>
    </r>
    <r>
      <rPr>
        <b/>
        <sz val="10"/>
        <color theme="1"/>
        <rFont val="Calibri"/>
        <family val="2"/>
        <scheme val="minor"/>
      </rPr>
      <t>CPI</t>
    </r>
    <r>
      <rPr>
        <sz val="10"/>
        <color theme="1"/>
        <rFont val="Calibri"/>
        <family val="2"/>
        <scheme val="minor"/>
      </rPr>
      <t>: Concorrência Pública Internacional</t>
    </r>
  </si>
  <si>
    <r>
      <rPr>
        <b/>
        <sz val="10"/>
        <color theme="1"/>
        <rFont val="Calibri"/>
        <family val="2"/>
        <scheme val="minor"/>
      </rPr>
      <t>Revisões BID</t>
    </r>
    <r>
      <rPr>
        <sz val="10"/>
        <color theme="1"/>
        <rFont val="Calibri"/>
        <family val="2"/>
        <scheme val="minor"/>
      </rPr>
      <t>: EXA =</t>
    </r>
    <r>
      <rPr>
        <i/>
        <sz val="10"/>
        <color theme="1"/>
        <rFont val="Calibri"/>
        <family val="2"/>
        <scheme val="minor"/>
      </rPr>
      <t xml:space="preserve">Ex-ante </t>
    </r>
    <r>
      <rPr>
        <sz val="10"/>
        <color theme="1"/>
        <rFont val="Calibri"/>
        <family val="2"/>
        <scheme val="minor"/>
      </rPr>
      <t>e EXP=</t>
    </r>
    <r>
      <rPr>
        <i/>
        <sz val="10"/>
        <color theme="1"/>
        <rFont val="Calibri"/>
        <family val="2"/>
        <scheme val="minor"/>
      </rPr>
      <t xml:space="preserve"> Ex-post</t>
    </r>
  </si>
  <si>
    <r>
      <rPr>
        <b/>
        <sz val="10"/>
        <color theme="1"/>
        <rFont val="Calibri"/>
        <family val="2"/>
        <scheme val="minor"/>
      </rPr>
      <t>Alterações:</t>
    </r>
    <r>
      <rPr>
        <sz val="10"/>
        <color theme="1"/>
        <rFont val="Calibri"/>
        <family val="2"/>
        <scheme val="minor"/>
      </rPr>
      <t xml:space="preserve"> Indicar em vermelho as alterações feitas nas aquisições já constantes do PA</t>
    </r>
  </si>
  <si>
    <r>
      <rPr>
        <b/>
        <sz val="10"/>
        <color theme="1"/>
        <rFont val="Calibri"/>
        <family val="2"/>
        <scheme val="minor"/>
      </rPr>
      <t>Inclusões:</t>
    </r>
    <r>
      <rPr>
        <sz val="10"/>
        <color theme="1"/>
        <rFont val="Calibri"/>
        <family val="2"/>
        <scheme val="minor"/>
      </rPr>
      <t xml:space="preserve"> Indicar em azul as aquisições agora incluídas no PA</t>
    </r>
  </si>
  <si>
    <r>
      <rPr>
        <b/>
        <sz val="10"/>
        <color theme="1"/>
        <rFont val="Calibri"/>
        <family val="2"/>
        <scheme val="minor"/>
      </rPr>
      <t>Cancelamentos:</t>
    </r>
    <r>
      <rPr>
        <sz val="10"/>
        <color theme="1"/>
        <rFont val="Calibri"/>
        <family val="2"/>
        <scheme val="minor"/>
      </rPr>
      <t xml:space="preserve"> indicar em verde os cancelamentos das aquisições constantes do PA</t>
    </r>
  </si>
  <si>
    <r>
      <rPr>
        <b/>
        <sz val="10"/>
        <color theme="1"/>
        <rFont val="Calibri"/>
        <family val="2"/>
        <scheme val="minor"/>
      </rPr>
      <t>Folha Anexa</t>
    </r>
    <r>
      <rPr>
        <sz val="10"/>
        <color theme="1"/>
        <rFont val="Calibri"/>
        <family val="2"/>
        <scheme val="minor"/>
      </rPr>
      <t>: Fazer comentários complementares ou esclarecedores , quando necessário, em folha anexa.</t>
    </r>
  </si>
  <si>
    <r>
      <rPr>
        <b/>
        <sz val="10"/>
        <color theme="1"/>
        <rFont val="Calibri"/>
        <family val="2"/>
        <scheme val="minor"/>
      </rPr>
      <t>Histórico:</t>
    </r>
    <r>
      <rPr>
        <sz val="10"/>
        <color theme="1"/>
        <rFont val="Calibri"/>
        <family val="2"/>
        <scheme val="minor"/>
      </rPr>
      <t xml:space="preserve"> Manter no PA todas as aquisições adjudicadas e/ou canceladas</t>
    </r>
  </si>
  <si>
    <r>
      <rPr>
        <b/>
        <sz val="10"/>
        <color theme="1"/>
        <rFont val="Calibri"/>
        <family val="2"/>
        <scheme val="minor"/>
      </rPr>
      <t>Status</t>
    </r>
    <r>
      <rPr>
        <sz val="10"/>
        <color theme="1"/>
        <rFont val="Calibri"/>
        <family val="2"/>
        <scheme val="minor"/>
      </rPr>
      <t>: Pendente (P); Em Processo  (EP); Adjudicado (A); Cancelado (C ); Encerrado (E)</t>
    </r>
  </si>
  <si>
    <t>SQC</t>
  </si>
  <si>
    <t>4. SERVIÇOS TÉCNICOS (Serviços que não são de Consultoria)</t>
  </si>
  <si>
    <t>Previsto: US$ 106.286.000;
Contratado: US$ 82.250.000;
Pago: US$ 1.899.769,43
Rescisão contratual em 29/06/2013</t>
  </si>
  <si>
    <t>2.1.1</t>
  </si>
  <si>
    <r>
      <t xml:space="preserve">Atualização Nº: </t>
    </r>
    <r>
      <rPr>
        <b/>
        <sz val="11"/>
        <color rgb="FFFF0000"/>
        <rFont val="Calibri"/>
        <family val="2"/>
        <scheme val="minor"/>
      </rPr>
      <t>6</t>
    </r>
  </si>
  <si>
    <t>3.11</t>
  </si>
  <si>
    <t>Aquisição de máquinas e equipamentos para laboratório de qualidade das águas da AMMA</t>
  </si>
  <si>
    <t>2.3.1</t>
  </si>
  <si>
    <t>1.9</t>
  </si>
  <si>
    <t>2.3.2</t>
  </si>
  <si>
    <t>2.0</t>
  </si>
  <si>
    <t>Apoio Socio Ambiental</t>
  </si>
  <si>
    <t>Elaboração do Plano de Manejo</t>
  </si>
  <si>
    <t>Sistema de informatização para monitoramento de informações da SEMOB</t>
  </si>
  <si>
    <t>IV Trim. / 2016</t>
  </si>
  <si>
    <t>II Trim. / 2014</t>
  </si>
  <si>
    <t>II Trim. / 2015</t>
  </si>
  <si>
    <t>I Trim. / 2014</t>
  </si>
  <si>
    <t>IV Trim. / 2014</t>
  </si>
  <si>
    <t>I Trim. / 2015</t>
  </si>
  <si>
    <t>Obras do Parque Linear (S1, S2 e S3), do Parque Ambiental Macambira (PAM) e travessias da Avenida César Lates, Avenida Joaquim Pedro Dias e Avenida Egerineu Teixeira</t>
  </si>
  <si>
    <t>IV Trim. / 2013</t>
  </si>
  <si>
    <t>III Trim. / 2016</t>
  </si>
  <si>
    <t>Aquisição de máquinas e equipamentos para laboratório de asfalto, laboratório de concreto,  laboratório de solos e rede de pluviógrafos para a SEMOB</t>
  </si>
  <si>
    <t>Será providenciado o cancelamento do processo</t>
  </si>
  <si>
    <t>Monitoramento da qualidade das águas (análises físico-químicas e microbiológicas) para as águas do Córrego Macambira, ao longo do Parque Linear (S1, S2 e S3) e do Parque Ambiental Macambira</t>
  </si>
  <si>
    <t>4.2</t>
  </si>
  <si>
    <t>4.3</t>
  </si>
  <si>
    <t>Digitalização do cadastro de galerias de águas pluviais da SEMOB</t>
  </si>
  <si>
    <t>Término prorrogado de ago/2014 para IV Trim. /2016 face disponibilidade de quantitativos e recursos no contrato para supervisão (paralisada em decorrência de encerramento do contrato de obras - item 2.2 deste PA)</t>
  </si>
  <si>
    <r>
      <t xml:space="preserve">Atualizado em: </t>
    </r>
    <r>
      <rPr>
        <b/>
        <sz val="11"/>
        <color rgb="FFFF0000"/>
        <rFont val="Calibri"/>
        <family val="2"/>
        <scheme val="minor"/>
      </rPr>
      <t>10/12/2013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</si>
</sst>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6]mmm\-yy;@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i/>
      <sz val="10"/>
      <color theme="3" tint="0.39997558519241921"/>
      <name val="Calibri"/>
      <family val="2"/>
      <scheme val="minor"/>
    </font>
    <font>
      <b/>
      <sz val="11"/>
      <color rgb="FF3333CC"/>
      <name val="Calibri"/>
      <family val="2"/>
      <scheme val="minor"/>
    </font>
    <font>
      <sz val="10"/>
      <color rgb="FF3333CC"/>
      <name val="Calibri"/>
      <family val="2"/>
      <scheme val="minor"/>
    </font>
    <font>
      <i/>
      <sz val="10"/>
      <color rgb="FF3333CC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B050"/>
      <name val="Times New Roman"/>
      <family val="1"/>
    </font>
    <font>
      <sz val="8"/>
      <color rgb="FF3333CC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172">
    <xf numFmtId="0" fontId="0" fillId="0" borderId="0" xfId="0"/>
    <xf numFmtId="0" fontId="1" fillId="0" borderId="0" xfId="0" applyFont="1" applyAlignment="1">
      <alignment horizontal="left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2" borderId="2" xfId="0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right" vertical="center"/>
    </xf>
    <xf numFmtId="0" fontId="10" fillId="4" borderId="10" xfId="0" applyFont="1" applyFill="1" applyBorder="1" applyAlignment="1">
      <alignment horizontal="right" vertical="center"/>
    </xf>
    <xf numFmtId="0" fontId="10" fillId="4" borderId="2" xfId="0" applyFont="1" applyFill="1" applyBorder="1" applyAlignment="1">
      <alignment horizontal="right" vertical="center"/>
    </xf>
    <xf numFmtId="9" fontId="10" fillId="0" borderId="3" xfId="1" applyFont="1" applyFill="1" applyBorder="1" applyAlignment="1">
      <alignment horizontal="center" vertical="center"/>
    </xf>
    <xf numFmtId="9" fontId="14" fillId="0" borderId="3" xfId="1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 wrapText="1"/>
    </xf>
    <xf numFmtId="164" fontId="19" fillId="5" borderId="7" xfId="0" applyNumberFormat="1" applyFont="1" applyFill="1" applyBorder="1" applyAlignment="1">
      <alignment horizontal="center" vertical="center" wrapText="1"/>
    </xf>
    <xf numFmtId="49" fontId="19" fillId="5" borderId="6" xfId="0" applyNumberFormat="1" applyFont="1" applyFill="1" applyBorder="1" applyAlignment="1">
      <alignment horizontal="center" vertical="center"/>
    </xf>
    <xf numFmtId="164" fontId="19" fillId="5" borderId="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9" fontId="14" fillId="0" borderId="2" xfId="1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5" fillId="0" borderId="2" xfId="0" applyFont="1" applyBorder="1" applyAlignment="1">
      <alignment vertical="center"/>
    </xf>
    <xf numFmtId="0" fontId="26" fillId="0" borderId="2" xfId="0" applyFont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2" fontId="25" fillId="0" borderId="2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9" fontId="25" fillId="0" borderId="2" xfId="1" applyFont="1" applyBorder="1" applyAlignment="1">
      <alignment horizontal="center" vertical="center"/>
    </xf>
    <xf numFmtId="164" fontId="25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/>
    </xf>
    <xf numFmtId="0" fontId="24" fillId="0" borderId="2" xfId="0" applyFont="1" applyBorder="1" applyAlignment="1">
      <alignment vertical="center" wrapText="1"/>
    </xf>
    <xf numFmtId="0" fontId="23" fillId="0" borderId="2" xfId="0" applyFont="1" applyBorder="1" applyAlignment="1">
      <alignment horizontal="center" vertical="center"/>
    </xf>
    <xf numFmtId="2" fontId="23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9" fontId="23" fillId="0" borderId="2" xfId="1" applyFont="1" applyBorder="1" applyAlignment="1">
      <alignment horizontal="center" vertical="center"/>
    </xf>
    <xf numFmtId="164" fontId="23" fillId="0" borderId="2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164" fontId="25" fillId="0" borderId="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9" fillId="0" borderId="2" xfId="0" applyFont="1" applyBorder="1" applyAlignment="1">
      <alignment vertical="center"/>
    </xf>
    <xf numFmtId="0" fontId="31" fillId="0" borderId="2" xfId="0" applyFont="1" applyBorder="1" applyAlignment="1">
      <alignment vertical="center" wrapText="1"/>
    </xf>
    <xf numFmtId="0" fontId="29" fillId="0" borderId="2" xfId="0" applyFont="1" applyBorder="1" applyAlignment="1">
      <alignment horizontal="center" vertical="center"/>
    </xf>
    <xf numFmtId="2" fontId="29" fillId="0" borderId="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9" fontId="29" fillId="0" borderId="2" xfId="1" applyFont="1" applyBorder="1" applyAlignment="1">
      <alignment horizontal="center" vertical="center"/>
    </xf>
    <xf numFmtId="164" fontId="29" fillId="0" borderId="2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4" fontId="10" fillId="2" borderId="2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4" fontId="25" fillId="0" borderId="2" xfId="0" applyNumberFormat="1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4" fontId="23" fillId="0" borderId="2" xfId="0" applyNumberFormat="1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4" fontId="10" fillId="4" borderId="2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1" fontId="4" fillId="4" borderId="9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horizontal="center" vertical="center" wrapText="1"/>
    </xf>
    <xf numFmtId="4" fontId="25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9" fontId="25" fillId="0" borderId="2" xfId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 wrapText="1"/>
    </xf>
    <xf numFmtId="4" fontId="23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9" fontId="23" fillId="0" borderId="2" xfId="1" applyFont="1" applyFill="1" applyBorder="1" applyAlignment="1">
      <alignment horizontal="center" vertical="center"/>
    </xf>
    <xf numFmtId="164" fontId="23" fillId="0" borderId="2" xfId="0" applyNumberFormat="1" applyFont="1" applyFill="1" applyBorder="1" applyAlignment="1">
      <alignment horizontal="center" vertical="center" wrapText="1"/>
    </xf>
    <xf numFmtId="0" fontId="29" fillId="0" borderId="8" xfId="0" applyFont="1" applyBorder="1" applyAlignment="1">
      <alignment vertical="center"/>
    </xf>
    <xf numFmtId="0" fontId="31" fillId="0" borderId="2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horizontal="center" vertical="center" wrapText="1"/>
    </xf>
    <xf numFmtId="4" fontId="29" fillId="0" borderId="2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9" fontId="29" fillId="0" borderId="2" xfId="1" applyFont="1" applyFill="1" applyBorder="1" applyAlignment="1">
      <alignment horizontal="center" vertical="center"/>
    </xf>
    <xf numFmtId="164" fontId="29" fillId="0" borderId="2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1" fontId="7" fillId="2" borderId="9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4" fontId="29" fillId="0" borderId="2" xfId="0" applyNumberFormat="1" applyFont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1" fontId="7" fillId="4" borderId="9" xfId="0" applyNumberFormat="1" applyFont="1" applyFill="1" applyBorder="1" applyAlignment="1">
      <alignment horizontal="center" vertical="center"/>
    </xf>
    <xf numFmtId="164" fontId="7" fillId="4" borderId="9" xfId="0" applyNumberFormat="1" applyFont="1" applyFill="1" applyBorder="1" applyAlignment="1">
      <alignment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 wrapText="1"/>
    </xf>
    <xf numFmtId="164" fontId="7" fillId="0" borderId="3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35" fillId="0" borderId="2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9" fontId="36" fillId="0" borderId="2" xfId="1" applyFont="1" applyBorder="1" applyAlignment="1">
      <alignment horizontal="center" vertical="center"/>
    </xf>
    <xf numFmtId="164" fontId="36" fillId="0" borderId="2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0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right" vertical="center"/>
    </xf>
    <xf numFmtId="0" fontId="11" fillId="4" borderId="10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right" vertical="center"/>
    </xf>
    <xf numFmtId="0" fontId="10" fillId="4" borderId="10" xfId="0" applyFont="1" applyFill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4" borderId="2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right" vertical="center"/>
    </xf>
    <xf numFmtId="0" fontId="19" fillId="5" borderId="4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33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857250</xdr:colOff>
      <xdr:row>2</xdr:row>
      <xdr:rowOff>38100</xdr:rowOff>
    </xdr:to>
    <xdr:pic>
      <xdr:nvPicPr>
        <xdr:cNvPr id="1025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239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view="pageBreakPreview" zoomScale="120" zoomScaleNormal="100" zoomScaleSheetLayoutView="120" workbookViewId="0">
      <selection activeCell="B7" sqref="B7"/>
    </sheetView>
  </sheetViews>
  <sheetFormatPr defaultRowHeight="15" x14ac:dyDescent="0.25"/>
  <cols>
    <col min="1" max="1" width="4.42578125" style="23" customWidth="1"/>
    <col min="2" max="2" width="35.28515625" style="23" customWidth="1"/>
    <col min="3" max="3" width="7.7109375" style="23" customWidth="1"/>
    <col min="4" max="4" width="13.7109375" style="23" customWidth="1"/>
    <col min="5" max="5" width="9.140625" style="23" customWidth="1"/>
    <col min="6" max="6" width="8" style="23" customWidth="1"/>
    <col min="7" max="8" width="8" style="23" hidden="1" customWidth="1"/>
    <col min="9" max="9" width="8" style="23" customWidth="1"/>
    <col min="10" max="10" width="7.28515625" style="23" customWidth="1"/>
    <col min="11" max="11" width="11.28515625" style="25" bestFit="1" customWidth="1"/>
    <col min="12" max="12" width="11.140625" style="25" bestFit="1" customWidth="1"/>
    <col min="13" max="13" width="5.85546875" style="23" customWidth="1"/>
    <col min="14" max="14" width="35.42578125" style="23" customWidth="1"/>
    <col min="15" max="16384" width="9.140625" style="23"/>
  </cols>
  <sheetData>
    <row r="1" spans="1:17" x14ac:dyDescent="0.25">
      <c r="A1" s="158" t="s">
        <v>24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7" x14ac:dyDescent="0.25">
      <c r="A2" s="158" t="s">
        <v>50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7" x14ac:dyDescent="0.25">
      <c r="A3" s="158" t="s">
        <v>51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7" x14ac:dyDescent="0.25">
      <c r="A4" s="158" t="s">
        <v>38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1:17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  <c r="L5" s="10"/>
      <c r="M5" s="8"/>
      <c r="N5" s="8"/>
    </row>
    <row r="6" spans="1:17" x14ac:dyDescent="0.25">
      <c r="A6" s="7"/>
      <c r="B6" s="1" t="s">
        <v>156</v>
      </c>
      <c r="C6" s="24"/>
      <c r="D6" s="8"/>
      <c r="E6" s="8"/>
      <c r="F6" s="8"/>
      <c r="G6" s="8"/>
      <c r="H6" s="8"/>
      <c r="I6" s="8"/>
      <c r="J6" s="8"/>
      <c r="K6" s="10"/>
      <c r="L6" s="10"/>
      <c r="M6" s="8"/>
      <c r="N6" s="8"/>
    </row>
    <row r="7" spans="1:17" x14ac:dyDescent="0.25">
      <c r="A7" s="7"/>
      <c r="B7" s="24" t="s">
        <v>130</v>
      </c>
      <c r="C7" s="24"/>
      <c r="D7" s="8"/>
      <c r="E7" s="8"/>
      <c r="F7" s="8"/>
      <c r="G7" s="8"/>
      <c r="H7" s="8"/>
      <c r="I7" s="8"/>
      <c r="J7" s="8"/>
      <c r="K7" s="10"/>
      <c r="L7" s="10"/>
      <c r="M7" s="8"/>
      <c r="N7" s="8"/>
    </row>
    <row r="8" spans="1:17" x14ac:dyDescent="0.25">
      <c r="A8" s="7"/>
      <c r="B8" s="24" t="s">
        <v>116</v>
      </c>
      <c r="C8" s="24"/>
      <c r="D8" s="8"/>
      <c r="E8" s="8"/>
      <c r="F8" s="8"/>
      <c r="G8" s="8"/>
      <c r="H8" s="8"/>
      <c r="I8" s="8"/>
      <c r="J8" s="8"/>
      <c r="K8" s="10"/>
      <c r="L8" s="10"/>
      <c r="M8" s="8"/>
      <c r="N8" s="8"/>
    </row>
    <row r="9" spans="1:17" ht="15.75" thickBot="1" x14ac:dyDescent="0.3"/>
    <row r="10" spans="1:17" x14ac:dyDescent="0.25">
      <c r="A10" s="165" t="s">
        <v>0</v>
      </c>
      <c r="B10" s="165" t="s">
        <v>1</v>
      </c>
      <c r="C10" s="9" t="s">
        <v>0</v>
      </c>
      <c r="D10" s="9" t="s">
        <v>6</v>
      </c>
      <c r="E10" s="9" t="s">
        <v>7</v>
      </c>
      <c r="F10" s="165" t="s">
        <v>9</v>
      </c>
      <c r="G10" s="170" t="s">
        <v>6</v>
      </c>
      <c r="H10" s="171"/>
      <c r="I10" s="160" t="s">
        <v>2</v>
      </c>
      <c r="J10" s="168"/>
      <c r="K10" s="169" t="s">
        <v>5</v>
      </c>
      <c r="L10" s="169"/>
      <c r="M10" s="165" t="s">
        <v>14</v>
      </c>
      <c r="N10" s="160" t="s">
        <v>31</v>
      </c>
    </row>
    <row r="11" spans="1:17" x14ac:dyDescent="0.25">
      <c r="A11" s="166"/>
      <c r="B11" s="166"/>
      <c r="C11" s="2" t="s">
        <v>47</v>
      </c>
      <c r="D11" s="2" t="s">
        <v>30</v>
      </c>
      <c r="E11" s="2" t="s">
        <v>8</v>
      </c>
      <c r="F11" s="166"/>
      <c r="G11" s="3" t="s">
        <v>3</v>
      </c>
      <c r="H11" s="3" t="s">
        <v>4</v>
      </c>
      <c r="I11" s="3" t="s">
        <v>3</v>
      </c>
      <c r="J11" s="3" t="s">
        <v>4</v>
      </c>
      <c r="K11" s="26" t="s">
        <v>12</v>
      </c>
      <c r="L11" s="26" t="s">
        <v>13</v>
      </c>
      <c r="M11" s="166"/>
      <c r="N11" s="161"/>
    </row>
    <row r="12" spans="1:17" ht="15.75" x14ac:dyDescent="0.25">
      <c r="A12" s="167"/>
      <c r="B12" s="167"/>
      <c r="C12" s="4" t="s">
        <v>48</v>
      </c>
      <c r="D12" s="4" t="s">
        <v>70</v>
      </c>
      <c r="E12" s="27" t="s">
        <v>10</v>
      </c>
      <c r="F12" s="27" t="s">
        <v>11</v>
      </c>
      <c r="G12" s="27"/>
      <c r="H12" s="27"/>
      <c r="I12" s="4" t="s">
        <v>20</v>
      </c>
      <c r="J12" s="4" t="s">
        <v>20</v>
      </c>
      <c r="K12" s="28" t="s">
        <v>25</v>
      </c>
      <c r="L12" s="28" t="s">
        <v>26</v>
      </c>
      <c r="M12" s="27" t="s">
        <v>15</v>
      </c>
      <c r="N12" s="161"/>
      <c r="Q12" s="29"/>
    </row>
    <row r="13" spans="1:17" x14ac:dyDescent="0.25">
      <c r="A13" s="162" t="s">
        <v>27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</row>
    <row r="14" spans="1:17" x14ac:dyDescent="0.25">
      <c r="A14" s="30" t="s">
        <v>58</v>
      </c>
      <c r="B14" s="31" t="s">
        <v>52</v>
      </c>
      <c r="C14" s="32" t="s">
        <v>59</v>
      </c>
      <c r="D14" s="33">
        <v>3536</v>
      </c>
      <c r="E14" s="34" t="s">
        <v>71</v>
      </c>
      <c r="F14" s="32" t="s">
        <v>41</v>
      </c>
      <c r="G14" s="32">
        <f>I14*D14</f>
        <v>2652</v>
      </c>
      <c r="H14" s="32">
        <f>J14*D14</f>
        <v>884</v>
      </c>
      <c r="I14" s="35">
        <v>0.75</v>
      </c>
      <c r="J14" s="35">
        <v>0.25</v>
      </c>
      <c r="K14" s="36">
        <v>38292</v>
      </c>
      <c r="L14" s="36">
        <v>41883</v>
      </c>
      <c r="M14" s="32" t="s">
        <v>22</v>
      </c>
      <c r="N14" s="31"/>
    </row>
    <row r="15" spans="1:17" s="52" customFormat="1" ht="56.25" x14ac:dyDescent="0.25">
      <c r="A15" s="45" t="s">
        <v>59</v>
      </c>
      <c r="B15" s="46" t="s">
        <v>53</v>
      </c>
      <c r="C15" s="47" t="s">
        <v>67</v>
      </c>
      <c r="D15" s="48">
        <v>4726</v>
      </c>
      <c r="E15" s="49" t="s">
        <v>16</v>
      </c>
      <c r="F15" s="47" t="s">
        <v>41</v>
      </c>
      <c r="G15" s="47">
        <f t="shared" ref="G15:G23" si="0">I15*D15</f>
        <v>4489.7</v>
      </c>
      <c r="H15" s="47">
        <f t="shared" ref="H15:H23" si="1">J15*D15</f>
        <v>236.30000000000021</v>
      </c>
      <c r="I15" s="136">
        <v>0.95</v>
      </c>
      <c r="J15" s="136">
        <f>1-I15</f>
        <v>5.0000000000000044E-2</v>
      </c>
      <c r="K15" s="51">
        <v>40118</v>
      </c>
      <c r="L15" s="137" t="s">
        <v>140</v>
      </c>
      <c r="M15" s="47" t="s">
        <v>22</v>
      </c>
      <c r="N15" s="46" t="s">
        <v>155</v>
      </c>
    </row>
    <row r="16" spans="1:17" ht="22.5" x14ac:dyDescent="0.25">
      <c r="A16" s="30" t="s">
        <v>60</v>
      </c>
      <c r="B16" s="31" t="s">
        <v>54</v>
      </c>
      <c r="C16" s="32" t="s">
        <v>68</v>
      </c>
      <c r="D16" s="33">
        <v>194</v>
      </c>
      <c r="E16" s="34" t="s">
        <v>16</v>
      </c>
      <c r="F16" s="32" t="s">
        <v>41</v>
      </c>
      <c r="G16" s="32">
        <f t="shared" si="0"/>
        <v>194</v>
      </c>
      <c r="H16" s="32">
        <f t="shared" si="1"/>
        <v>0</v>
      </c>
      <c r="I16" s="35">
        <v>1</v>
      </c>
      <c r="J16" s="35">
        <v>0</v>
      </c>
      <c r="K16" s="36">
        <v>40422</v>
      </c>
      <c r="L16" s="36">
        <v>42064</v>
      </c>
      <c r="M16" s="32" t="s">
        <v>22</v>
      </c>
      <c r="N16" s="31"/>
    </row>
    <row r="17" spans="1:17" s="37" customFormat="1" x14ac:dyDescent="0.25">
      <c r="A17" s="30" t="s">
        <v>61</v>
      </c>
      <c r="B17" s="31" t="s">
        <v>55</v>
      </c>
      <c r="C17" s="32" t="s">
        <v>129</v>
      </c>
      <c r="D17" s="33">
        <v>31</v>
      </c>
      <c r="E17" s="34" t="s">
        <v>43</v>
      </c>
      <c r="F17" s="32" t="s">
        <v>42</v>
      </c>
      <c r="G17" s="32">
        <f t="shared" si="0"/>
        <v>0</v>
      </c>
      <c r="H17" s="32">
        <f t="shared" si="1"/>
        <v>31</v>
      </c>
      <c r="I17" s="35">
        <v>0</v>
      </c>
      <c r="J17" s="35">
        <v>1</v>
      </c>
      <c r="K17" s="36">
        <v>40817</v>
      </c>
      <c r="L17" s="36">
        <v>41579</v>
      </c>
      <c r="M17" s="32" t="s">
        <v>22</v>
      </c>
      <c r="N17" s="31"/>
    </row>
    <row r="18" spans="1:17" ht="22.5" x14ac:dyDescent="0.25">
      <c r="A18" s="38" t="s">
        <v>62</v>
      </c>
      <c r="B18" s="39" t="s">
        <v>139</v>
      </c>
      <c r="C18" s="40" t="s">
        <v>69</v>
      </c>
      <c r="D18" s="41">
        <v>111</v>
      </c>
      <c r="E18" s="42" t="s">
        <v>19</v>
      </c>
      <c r="F18" s="40" t="s">
        <v>41</v>
      </c>
      <c r="G18" s="40"/>
      <c r="H18" s="40"/>
      <c r="I18" s="43">
        <v>1</v>
      </c>
      <c r="J18" s="43">
        <v>0</v>
      </c>
      <c r="K18" s="44">
        <v>41654</v>
      </c>
      <c r="L18" s="44">
        <f>K18+30*9</f>
        <v>41924</v>
      </c>
      <c r="M18" s="40" t="s">
        <v>43</v>
      </c>
      <c r="N18" s="133"/>
    </row>
    <row r="19" spans="1:17" s="52" customFormat="1" ht="33.75" x14ac:dyDescent="0.25">
      <c r="A19" s="45" t="s">
        <v>63</v>
      </c>
      <c r="B19" s="46" t="s">
        <v>66</v>
      </c>
      <c r="C19" s="47" t="s">
        <v>60</v>
      </c>
      <c r="D19" s="48">
        <f>ROUND(300/2.25/1000,2)*1000</f>
        <v>130</v>
      </c>
      <c r="E19" s="49" t="s">
        <v>126</v>
      </c>
      <c r="F19" s="47" t="s">
        <v>41</v>
      </c>
      <c r="G19" s="47">
        <f t="shared" si="0"/>
        <v>130</v>
      </c>
      <c r="H19" s="47">
        <f t="shared" si="1"/>
        <v>0</v>
      </c>
      <c r="I19" s="50">
        <v>1</v>
      </c>
      <c r="J19" s="50">
        <v>0</v>
      </c>
      <c r="K19" s="51" t="s">
        <v>141</v>
      </c>
      <c r="L19" s="51" t="s">
        <v>142</v>
      </c>
      <c r="M19" s="47" t="s">
        <v>21</v>
      </c>
      <c r="N19" s="46"/>
    </row>
    <row r="20" spans="1:17" s="52" customFormat="1" ht="25.5" x14ac:dyDescent="0.25">
      <c r="A20" s="45" t="s">
        <v>64</v>
      </c>
      <c r="B20" s="46" t="s">
        <v>56</v>
      </c>
      <c r="C20" s="47" t="s">
        <v>59</v>
      </c>
      <c r="D20" s="48">
        <f>ROUND(250*26*1.15/2.25/1000,1)*1000</f>
        <v>3300</v>
      </c>
      <c r="E20" s="49" t="s">
        <v>16</v>
      </c>
      <c r="F20" s="47" t="s">
        <v>41</v>
      </c>
      <c r="G20" s="47">
        <f t="shared" si="0"/>
        <v>3300</v>
      </c>
      <c r="H20" s="47">
        <f t="shared" si="1"/>
        <v>0</v>
      </c>
      <c r="I20" s="50">
        <v>1</v>
      </c>
      <c r="J20" s="50">
        <v>0</v>
      </c>
      <c r="K20" s="51" t="s">
        <v>141</v>
      </c>
      <c r="L20" s="51" t="s">
        <v>140</v>
      </c>
      <c r="M20" s="47" t="s">
        <v>21</v>
      </c>
      <c r="N20" s="46"/>
    </row>
    <row r="21" spans="1:17" s="54" customFormat="1" ht="33.75" x14ac:dyDescent="0.25">
      <c r="A21" s="38" t="s">
        <v>65</v>
      </c>
      <c r="B21" s="39" t="s">
        <v>57</v>
      </c>
      <c r="C21" s="40" t="s">
        <v>59</v>
      </c>
      <c r="D21" s="41">
        <v>1333</v>
      </c>
      <c r="E21" s="42" t="s">
        <v>16</v>
      </c>
      <c r="F21" s="40" t="s">
        <v>41</v>
      </c>
      <c r="G21" s="40"/>
      <c r="H21" s="40"/>
      <c r="I21" s="43">
        <v>1</v>
      </c>
      <c r="J21" s="43">
        <v>0</v>
      </c>
      <c r="K21" s="53">
        <v>41821</v>
      </c>
      <c r="L21" s="53">
        <v>43160</v>
      </c>
      <c r="M21" s="40" t="s">
        <v>43</v>
      </c>
      <c r="N21" s="39"/>
    </row>
    <row r="22" spans="1:17" s="62" customFormat="1" ht="25.5" x14ac:dyDescent="0.25">
      <c r="A22" s="55" t="s">
        <v>134</v>
      </c>
      <c r="B22" s="56" t="s">
        <v>137</v>
      </c>
      <c r="C22" s="57" t="s">
        <v>135</v>
      </c>
      <c r="D22" s="58">
        <f>ROUND(100*28*1.15/2.25/1000,1)*1000</f>
        <v>1400</v>
      </c>
      <c r="E22" s="59" t="s">
        <v>16</v>
      </c>
      <c r="F22" s="57" t="s">
        <v>41</v>
      </c>
      <c r="G22" s="57">
        <f t="shared" si="0"/>
        <v>840</v>
      </c>
      <c r="H22" s="57">
        <f t="shared" si="1"/>
        <v>560</v>
      </c>
      <c r="I22" s="60">
        <v>0.6</v>
      </c>
      <c r="J22" s="60">
        <f>1-I22</f>
        <v>0.4</v>
      </c>
      <c r="K22" s="61" t="s">
        <v>143</v>
      </c>
      <c r="L22" s="61" t="s">
        <v>140</v>
      </c>
      <c r="M22" s="57" t="s">
        <v>21</v>
      </c>
      <c r="N22" s="134"/>
    </row>
    <row r="23" spans="1:17" s="62" customFormat="1" ht="25.5" x14ac:dyDescent="0.25">
      <c r="A23" s="55" t="s">
        <v>136</v>
      </c>
      <c r="B23" s="56" t="s">
        <v>138</v>
      </c>
      <c r="C23" s="57" t="s">
        <v>133</v>
      </c>
      <c r="D23" s="58">
        <f>ROUND(400/2.25/1000,2)*1000</f>
        <v>180</v>
      </c>
      <c r="E23" s="59" t="s">
        <v>126</v>
      </c>
      <c r="F23" s="57" t="s">
        <v>41</v>
      </c>
      <c r="G23" s="57">
        <f t="shared" si="0"/>
        <v>180</v>
      </c>
      <c r="H23" s="57">
        <f t="shared" si="1"/>
        <v>0</v>
      </c>
      <c r="I23" s="60">
        <v>1</v>
      </c>
      <c r="J23" s="60">
        <v>0</v>
      </c>
      <c r="K23" s="61" t="s">
        <v>143</v>
      </c>
      <c r="L23" s="61" t="s">
        <v>145</v>
      </c>
      <c r="M23" s="57" t="s">
        <v>21</v>
      </c>
      <c r="N23" s="134"/>
    </row>
    <row r="24" spans="1:17" x14ac:dyDescent="0.25">
      <c r="A24" s="164" t="s">
        <v>18</v>
      </c>
      <c r="B24" s="164"/>
      <c r="C24" s="11"/>
      <c r="D24" s="63">
        <f>SUM(D14:D17,D19:D20,D22:D23)</f>
        <v>13497</v>
      </c>
      <c r="E24" s="64"/>
      <c r="F24" s="65"/>
      <c r="G24" s="65"/>
      <c r="H24" s="65"/>
      <c r="I24" s="66"/>
      <c r="J24" s="66"/>
      <c r="K24" s="67"/>
      <c r="L24" s="67"/>
      <c r="M24" s="68"/>
      <c r="N24" s="69"/>
    </row>
    <row r="25" spans="1:17" x14ac:dyDescent="0.25">
      <c r="A25" s="144" t="s">
        <v>32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6"/>
      <c r="N25" s="147"/>
    </row>
    <row r="26" spans="1:17" ht="22.5" x14ac:dyDescent="0.25">
      <c r="A26" s="30" t="s">
        <v>79</v>
      </c>
      <c r="B26" s="31" t="s">
        <v>72</v>
      </c>
      <c r="C26" s="34" t="s">
        <v>49</v>
      </c>
      <c r="D26" s="70">
        <v>4000</v>
      </c>
      <c r="E26" s="32" t="s">
        <v>117</v>
      </c>
      <c r="F26" s="32" t="s">
        <v>42</v>
      </c>
      <c r="G26" s="32">
        <f t="shared" ref="G26:G31" si="2">I26*D26</f>
        <v>0</v>
      </c>
      <c r="H26" s="32">
        <f t="shared" ref="H26:H31" si="3">J26*D26</f>
        <v>4000</v>
      </c>
      <c r="I26" s="35">
        <v>0</v>
      </c>
      <c r="J26" s="35">
        <v>1</v>
      </c>
      <c r="K26" s="36">
        <v>39027</v>
      </c>
      <c r="L26" s="36">
        <v>40037</v>
      </c>
      <c r="M26" s="32" t="s">
        <v>88</v>
      </c>
      <c r="N26" s="31"/>
      <c r="Q26" s="29"/>
    </row>
    <row r="27" spans="1:17" s="37" customFormat="1" ht="56.25" x14ac:dyDescent="0.25">
      <c r="A27" s="30" t="s">
        <v>80</v>
      </c>
      <c r="B27" s="31" t="s">
        <v>77</v>
      </c>
      <c r="C27" s="34" t="s">
        <v>90</v>
      </c>
      <c r="D27" s="70">
        <f>1899769.43/1000</f>
        <v>1899.7694299999998</v>
      </c>
      <c r="E27" s="32" t="s">
        <v>34</v>
      </c>
      <c r="F27" s="32" t="s">
        <v>41</v>
      </c>
      <c r="G27" s="32">
        <f t="shared" si="2"/>
        <v>567.46112874100004</v>
      </c>
      <c r="H27" s="32">
        <f t="shared" si="3"/>
        <v>1332.308301259</v>
      </c>
      <c r="I27" s="35">
        <v>0.29870000000000002</v>
      </c>
      <c r="J27" s="35">
        <v>0.70130000000000003</v>
      </c>
      <c r="K27" s="36">
        <v>40848</v>
      </c>
      <c r="L27" s="36">
        <v>41426</v>
      </c>
      <c r="M27" s="32" t="s">
        <v>88</v>
      </c>
      <c r="N27" s="31" t="s">
        <v>128</v>
      </c>
      <c r="Q27" s="71"/>
    </row>
    <row r="28" spans="1:17" ht="45" x14ac:dyDescent="0.25">
      <c r="A28" s="30" t="s">
        <v>81</v>
      </c>
      <c r="B28" s="31" t="s">
        <v>92</v>
      </c>
      <c r="C28" s="34" t="s">
        <v>91</v>
      </c>
      <c r="D28" s="70">
        <v>2846</v>
      </c>
      <c r="E28" s="32" t="s">
        <v>78</v>
      </c>
      <c r="F28" s="32" t="s">
        <v>41</v>
      </c>
      <c r="G28" s="32">
        <f t="shared" si="2"/>
        <v>2846</v>
      </c>
      <c r="H28" s="32">
        <f t="shared" si="3"/>
        <v>0</v>
      </c>
      <c r="I28" s="35">
        <v>1</v>
      </c>
      <c r="J28" s="35">
        <v>0</v>
      </c>
      <c r="K28" s="36">
        <v>41306</v>
      </c>
      <c r="L28" s="36">
        <v>41787</v>
      </c>
      <c r="M28" s="32" t="s">
        <v>22</v>
      </c>
      <c r="N28" s="31"/>
      <c r="Q28" s="29"/>
    </row>
    <row r="29" spans="1:17" s="54" customFormat="1" ht="33.75" x14ac:dyDescent="0.25">
      <c r="A29" s="38" t="s">
        <v>82</v>
      </c>
      <c r="B29" s="39" t="s">
        <v>74</v>
      </c>
      <c r="C29" s="42" t="s">
        <v>91</v>
      </c>
      <c r="D29" s="72">
        <v>1418</v>
      </c>
      <c r="E29" s="40" t="s">
        <v>78</v>
      </c>
      <c r="F29" s="40" t="s">
        <v>41</v>
      </c>
      <c r="G29" s="40"/>
      <c r="H29" s="40"/>
      <c r="I29" s="43">
        <v>1</v>
      </c>
      <c r="J29" s="43">
        <v>0</v>
      </c>
      <c r="K29" s="53">
        <v>41520</v>
      </c>
      <c r="L29" s="53">
        <v>41849</v>
      </c>
      <c r="M29" s="40" t="s">
        <v>43</v>
      </c>
      <c r="N29" s="39"/>
      <c r="Q29" s="73"/>
    </row>
    <row r="30" spans="1:17" s="54" customFormat="1" ht="56.25" x14ac:dyDescent="0.25">
      <c r="A30" s="38" t="s">
        <v>83</v>
      </c>
      <c r="B30" s="39" t="s">
        <v>93</v>
      </c>
      <c r="C30" s="42" t="s">
        <v>91</v>
      </c>
      <c r="D30" s="72">
        <v>3666</v>
      </c>
      <c r="E30" s="40" t="s">
        <v>78</v>
      </c>
      <c r="F30" s="40" t="s">
        <v>41</v>
      </c>
      <c r="G30" s="40"/>
      <c r="H30" s="40"/>
      <c r="I30" s="43">
        <v>1</v>
      </c>
      <c r="J30" s="43">
        <v>0</v>
      </c>
      <c r="K30" s="53">
        <v>41550</v>
      </c>
      <c r="L30" s="53">
        <v>41850</v>
      </c>
      <c r="M30" s="40" t="s">
        <v>43</v>
      </c>
      <c r="N30" s="39"/>
      <c r="Q30" s="73"/>
    </row>
    <row r="31" spans="1:17" s="52" customFormat="1" ht="45" x14ac:dyDescent="0.25">
      <c r="A31" s="45" t="s">
        <v>84</v>
      </c>
      <c r="B31" s="46" t="s">
        <v>146</v>
      </c>
      <c r="C31" s="49" t="s">
        <v>90</v>
      </c>
      <c r="D31" s="74">
        <v>54500</v>
      </c>
      <c r="E31" s="47" t="s">
        <v>34</v>
      </c>
      <c r="F31" s="47" t="s">
        <v>41</v>
      </c>
      <c r="G31" s="47">
        <f t="shared" si="2"/>
        <v>40875</v>
      </c>
      <c r="H31" s="47">
        <f t="shared" si="3"/>
        <v>13625</v>
      </c>
      <c r="I31" s="136">
        <v>0.75</v>
      </c>
      <c r="J31" s="136">
        <f>1-I31</f>
        <v>0.25</v>
      </c>
      <c r="K31" s="51" t="s">
        <v>147</v>
      </c>
      <c r="L31" s="51" t="s">
        <v>148</v>
      </c>
      <c r="M31" s="47" t="s">
        <v>21</v>
      </c>
      <c r="N31" s="46"/>
      <c r="Q31" s="75"/>
    </row>
    <row r="32" spans="1:17" s="54" customFormat="1" ht="33.75" x14ac:dyDescent="0.25">
      <c r="A32" s="38" t="s">
        <v>85</v>
      </c>
      <c r="B32" s="39" t="s">
        <v>76</v>
      </c>
      <c r="C32" s="42" t="s">
        <v>69</v>
      </c>
      <c r="D32" s="72">
        <v>89</v>
      </c>
      <c r="E32" s="40" t="s">
        <v>19</v>
      </c>
      <c r="F32" s="40" t="s">
        <v>41</v>
      </c>
      <c r="G32" s="40"/>
      <c r="H32" s="40"/>
      <c r="I32" s="43">
        <v>1</v>
      </c>
      <c r="J32" s="43">
        <v>0</v>
      </c>
      <c r="K32" s="44">
        <v>41654</v>
      </c>
      <c r="L32" s="44">
        <f>K32+30*9</f>
        <v>41924</v>
      </c>
      <c r="M32" s="40" t="s">
        <v>43</v>
      </c>
      <c r="N32" s="39"/>
      <c r="Q32" s="73"/>
    </row>
    <row r="33" spans="1:17" s="54" customFormat="1" ht="33.75" x14ac:dyDescent="0.25">
      <c r="A33" s="38" t="s">
        <v>86</v>
      </c>
      <c r="B33" s="39" t="s">
        <v>73</v>
      </c>
      <c r="C33" s="42" t="s">
        <v>69</v>
      </c>
      <c r="D33" s="72">
        <v>222</v>
      </c>
      <c r="E33" s="40" t="s">
        <v>19</v>
      </c>
      <c r="F33" s="40" t="s">
        <v>41</v>
      </c>
      <c r="G33" s="40"/>
      <c r="H33" s="40"/>
      <c r="I33" s="43">
        <v>1</v>
      </c>
      <c r="J33" s="43">
        <v>0</v>
      </c>
      <c r="K33" s="44">
        <v>41654</v>
      </c>
      <c r="L33" s="44">
        <f>K33+30*9</f>
        <v>41924</v>
      </c>
      <c r="M33" s="40" t="s">
        <v>43</v>
      </c>
      <c r="N33" s="39"/>
      <c r="Q33" s="73"/>
    </row>
    <row r="34" spans="1:17" s="54" customFormat="1" ht="22.5" x14ac:dyDescent="0.25">
      <c r="A34" s="38" t="s">
        <v>87</v>
      </c>
      <c r="B34" s="39" t="s">
        <v>75</v>
      </c>
      <c r="C34" s="42" t="s">
        <v>89</v>
      </c>
      <c r="D34" s="72">
        <v>1522</v>
      </c>
      <c r="E34" s="40" t="s">
        <v>78</v>
      </c>
      <c r="F34" s="40" t="s">
        <v>41</v>
      </c>
      <c r="G34" s="40"/>
      <c r="H34" s="40"/>
      <c r="I34" s="43">
        <v>0.65</v>
      </c>
      <c r="J34" s="43">
        <v>0.35</v>
      </c>
      <c r="K34" s="53">
        <v>41793</v>
      </c>
      <c r="L34" s="53">
        <v>42153</v>
      </c>
      <c r="M34" s="40" t="s">
        <v>43</v>
      </c>
      <c r="N34" s="39"/>
      <c r="Q34" s="73"/>
    </row>
    <row r="35" spans="1:17" x14ac:dyDescent="0.25">
      <c r="A35" s="154" t="s">
        <v>23</v>
      </c>
      <c r="B35" s="154"/>
      <c r="C35" s="14"/>
      <c r="D35" s="76">
        <f>SUM(D26:D28,D31)</f>
        <v>63245.76943</v>
      </c>
      <c r="E35" s="77"/>
      <c r="F35" s="78"/>
      <c r="G35" s="78"/>
      <c r="H35" s="78"/>
      <c r="I35" s="79"/>
      <c r="J35" s="79"/>
      <c r="K35" s="80"/>
      <c r="L35" s="80"/>
      <c r="M35" s="81"/>
      <c r="N35" s="82"/>
    </row>
    <row r="36" spans="1:17" x14ac:dyDescent="0.25">
      <c r="A36" s="141" t="s">
        <v>28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3"/>
    </row>
    <row r="37" spans="1:17" ht="22.5" x14ac:dyDescent="0.25">
      <c r="A37" s="30" t="s">
        <v>68</v>
      </c>
      <c r="B37" s="31" t="s">
        <v>94</v>
      </c>
      <c r="C37" s="34" t="s">
        <v>58</v>
      </c>
      <c r="D37" s="70">
        <v>15</v>
      </c>
      <c r="E37" s="32" t="s">
        <v>97</v>
      </c>
      <c r="F37" s="32" t="s">
        <v>42</v>
      </c>
      <c r="G37" s="32">
        <f t="shared" ref="G37:G47" si="4">I37*D37</f>
        <v>0</v>
      </c>
      <c r="H37" s="32">
        <f t="shared" ref="H37:H47" si="5">J37*D37</f>
        <v>15</v>
      </c>
      <c r="I37" s="35">
        <v>0</v>
      </c>
      <c r="J37" s="35">
        <v>1</v>
      </c>
      <c r="K37" s="36">
        <v>40179</v>
      </c>
      <c r="L37" s="36">
        <v>40544</v>
      </c>
      <c r="M37" s="32" t="s">
        <v>88</v>
      </c>
      <c r="N37" s="31"/>
    </row>
    <row r="38" spans="1:17" x14ac:dyDescent="0.25">
      <c r="A38" s="30" t="s">
        <v>104</v>
      </c>
      <c r="B38" s="31" t="s">
        <v>95</v>
      </c>
      <c r="C38" s="34" t="s">
        <v>58</v>
      </c>
      <c r="D38" s="70">
        <v>14</v>
      </c>
      <c r="E38" s="32" t="s">
        <v>97</v>
      </c>
      <c r="F38" s="32" t="s">
        <v>42</v>
      </c>
      <c r="G38" s="32">
        <f t="shared" si="4"/>
        <v>0</v>
      </c>
      <c r="H38" s="32">
        <f t="shared" si="5"/>
        <v>14</v>
      </c>
      <c r="I38" s="35">
        <v>0</v>
      </c>
      <c r="J38" s="35">
        <v>1</v>
      </c>
      <c r="K38" s="36">
        <v>40210</v>
      </c>
      <c r="L38" s="36">
        <v>40521</v>
      </c>
      <c r="M38" s="32" t="s">
        <v>88</v>
      </c>
      <c r="N38" s="31"/>
    </row>
    <row r="39" spans="1:17" s="54" customFormat="1" ht="33.75" x14ac:dyDescent="0.25">
      <c r="A39" s="38" t="s">
        <v>105</v>
      </c>
      <c r="B39" s="39" t="s">
        <v>98</v>
      </c>
      <c r="C39" s="42" t="s">
        <v>113</v>
      </c>
      <c r="D39" s="72">
        <v>888</v>
      </c>
      <c r="E39" s="40" t="s">
        <v>78</v>
      </c>
      <c r="F39" s="40" t="s">
        <v>41</v>
      </c>
      <c r="G39" s="40"/>
      <c r="H39" s="40"/>
      <c r="I39" s="43">
        <v>0</v>
      </c>
      <c r="J39" s="43">
        <v>1</v>
      </c>
      <c r="K39" s="53">
        <v>41607</v>
      </c>
      <c r="L39" s="53">
        <v>41818</v>
      </c>
      <c r="M39" s="40" t="s">
        <v>43</v>
      </c>
      <c r="N39" s="39"/>
    </row>
    <row r="40" spans="1:17" s="54" customFormat="1" ht="22.5" x14ac:dyDescent="0.25">
      <c r="A40" s="38" t="s">
        <v>106</v>
      </c>
      <c r="B40" s="39" t="s">
        <v>100</v>
      </c>
      <c r="C40" s="42" t="s">
        <v>89</v>
      </c>
      <c r="D40" s="72">
        <v>356</v>
      </c>
      <c r="E40" s="40" t="s">
        <v>78</v>
      </c>
      <c r="F40" s="40" t="s">
        <v>41</v>
      </c>
      <c r="G40" s="40"/>
      <c r="H40" s="40"/>
      <c r="I40" s="43">
        <v>0</v>
      </c>
      <c r="J40" s="43">
        <v>1</v>
      </c>
      <c r="K40" s="53">
        <v>41666</v>
      </c>
      <c r="L40" s="53">
        <v>41847</v>
      </c>
      <c r="M40" s="40" t="s">
        <v>43</v>
      </c>
      <c r="N40" s="39"/>
    </row>
    <row r="41" spans="1:17" s="54" customFormat="1" ht="33.75" x14ac:dyDescent="0.25">
      <c r="A41" s="38" t="s">
        <v>107</v>
      </c>
      <c r="B41" s="39" t="s">
        <v>99</v>
      </c>
      <c r="C41" s="42" t="s">
        <v>113</v>
      </c>
      <c r="D41" s="72">
        <v>888</v>
      </c>
      <c r="E41" s="40" t="s">
        <v>78</v>
      </c>
      <c r="F41" s="40" t="s">
        <v>41</v>
      </c>
      <c r="G41" s="40"/>
      <c r="H41" s="40"/>
      <c r="I41" s="43">
        <v>0</v>
      </c>
      <c r="J41" s="43">
        <v>1</v>
      </c>
      <c r="K41" s="53">
        <v>41698</v>
      </c>
      <c r="L41" s="53">
        <v>41909</v>
      </c>
      <c r="M41" s="40" t="s">
        <v>43</v>
      </c>
      <c r="N41" s="39"/>
    </row>
    <row r="42" spans="1:17" s="54" customFormat="1" ht="45" x14ac:dyDescent="0.25">
      <c r="A42" s="38" t="s">
        <v>108</v>
      </c>
      <c r="B42" s="39" t="s">
        <v>101</v>
      </c>
      <c r="C42" s="42" t="s">
        <v>89</v>
      </c>
      <c r="D42" s="72">
        <v>534</v>
      </c>
      <c r="E42" s="40" t="s">
        <v>78</v>
      </c>
      <c r="F42" s="40" t="s">
        <v>41</v>
      </c>
      <c r="G42" s="40"/>
      <c r="H42" s="40"/>
      <c r="I42" s="43">
        <v>0</v>
      </c>
      <c r="J42" s="43">
        <v>1</v>
      </c>
      <c r="K42" s="53">
        <v>41698</v>
      </c>
      <c r="L42" s="53">
        <v>41909</v>
      </c>
      <c r="M42" s="40" t="s">
        <v>43</v>
      </c>
      <c r="N42" s="39"/>
    </row>
    <row r="43" spans="1:17" s="54" customFormat="1" ht="22.5" x14ac:dyDescent="0.25">
      <c r="A43" s="38" t="s">
        <v>109</v>
      </c>
      <c r="B43" s="39" t="s">
        <v>102</v>
      </c>
      <c r="C43" s="42" t="s">
        <v>89</v>
      </c>
      <c r="D43" s="72">
        <v>356</v>
      </c>
      <c r="E43" s="40" t="s">
        <v>78</v>
      </c>
      <c r="F43" s="40" t="s">
        <v>41</v>
      </c>
      <c r="G43" s="40"/>
      <c r="H43" s="40"/>
      <c r="I43" s="43">
        <v>0</v>
      </c>
      <c r="J43" s="43">
        <v>1</v>
      </c>
      <c r="K43" s="53">
        <v>41698</v>
      </c>
      <c r="L43" s="53">
        <v>41909</v>
      </c>
      <c r="M43" s="40" t="s">
        <v>43</v>
      </c>
      <c r="N43" s="39"/>
    </row>
    <row r="44" spans="1:17" s="54" customFormat="1" ht="22.5" x14ac:dyDescent="0.25">
      <c r="A44" s="38" t="s">
        <v>110</v>
      </c>
      <c r="B44" s="83" t="s">
        <v>103</v>
      </c>
      <c r="C44" s="84" t="s">
        <v>89</v>
      </c>
      <c r="D44" s="85">
        <v>356</v>
      </c>
      <c r="E44" s="86" t="s">
        <v>78</v>
      </c>
      <c r="F44" s="86" t="s">
        <v>41</v>
      </c>
      <c r="G44" s="86"/>
      <c r="H44" s="86"/>
      <c r="I44" s="87">
        <v>0</v>
      </c>
      <c r="J44" s="87">
        <v>1</v>
      </c>
      <c r="K44" s="44">
        <v>41973</v>
      </c>
      <c r="L44" s="44">
        <v>42185</v>
      </c>
      <c r="M44" s="86" t="s">
        <v>43</v>
      </c>
      <c r="N44" s="83"/>
    </row>
    <row r="45" spans="1:17" s="54" customFormat="1" ht="22.5" x14ac:dyDescent="0.25">
      <c r="A45" s="38" t="s">
        <v>111</v>
      </c>
      <c r="B45" s="83" t="s">
        <v>96</v>
      </c>
      <c r="C45" s="84" t="s">
        <v>69</v>
      </c>
      <c r="D45" s="85">
        <v>16</v>
      </c>
      <c r="E45" s="86" t="s">
        <v>19</v>
      </c>
      <c r="F45" s="86" t="s">
        <v>41</v>
      </c>
      <c r="G45" s="86"/>
      <c r="H45" s="86"/>
      <c r="I45" s="87">
        <v>1</v>
      </c>
      <c r="J45" s="87">
        <v>0</v>
      </c>
      <c r="K45" s="44">
        <v>41593</v>
      </c>
      <c r="L45" s="44">
        <f>K45+30*5</f>
        <v>41743</v>
      </c>
      <c r="M45" s="86" t="s">
        <v>43</v>
      </c>
      <c r="N45" s="83"/>
    </row>
    <row r="46" spans="1:17" s="52" customFormat="1" ht="45" x14ac:dyDescent="0.25">
      <c r="A46" s="45" t="s">
        <v>112</v>
      </c>
      <c r="B46" s="88" t="s">
        <v>149</v>
      </c>
      <c r="C46" s="89" t="s">
        <v>69</v>
      </c>
      <c r="D46" s="90">
        <f>ROUND(1355/2.25/1000,2)*1000</f>
        <v>600</v>
      </c>
      <c r="E46" s="91" t="s">
        <v>34</v>
      </c>
      <c r="F46" s="91" t="s">
        <v>41</v>
      </c>
      <c r="G46" s="91">
        <f t="shared" si="4"/>
        <v>600</v>
      </c>
      <c r="H46" s="91">
        <f t="shared" si="5"/>
        <v>0</v>
      </c>
      <c r="I46" s="92">
        <v>1</v>
      </c>
      <c r="J46" s="92">
        <v>0</v>
      </c>
      <c r="K46" s="51" t="s">
        <v>143</v>
      </c>
      <c r="L46" s="93" t="s">
        <v>144</v>
      </c>
      <c r="M46" s="91" t="s">
        <v>21</v>
      </c>
      <c r="N46" s="88"/>
    </row>
    <row r="47" spans="1:17" s="62" customFormat="1" ht="25.5" x14ac:dyDescent="0.25">
      <c r="A47" s="94" t="s">
        <v>131</v>
      </c>
      <c r="B47" s="95" t="s">
        <v>132</v>
      </c>
      <c r="C47" s="96" t="s">
        <v>133</v>
      </c>
      <c r="D47" s="97">
        <f>ROUND(250/2.25/1000,2)*1000</f>
        <v>110</v>
      </c>
      <c r="E47" s="98" t="s">
        <v>78</v>
      </c>
      <c r="F47" s="98" t="s">
        <v>41</v>
      </c>
      <c r="G47" s="98">
        <f t="shared" si="4"/>
        <v>110</v>
      </c>
      <c r="H47" s="98">
        <f t="shared" si="5"/>
        <v>0</v>
      </c>
      <c r="I47" s="99">
        <v>1</v>
      </c>
      <c r="J47" s="99">
        <v>0</v>
      </c>
      <c r="K47" s="61" t="s">
        <v>143</v>
      </c>
      <c r="L47" s="100" t="s">
        <v>144</v>
      </c>
      <c r="M47" s="98" t="s">
        <v>21</v>
      </c>
      <c r="N47" s="135"/>
    </row>
    <row r="48" spans="1:17" x14ac:dyDescent="0.25">
      <c r="A48" s="148" t="s">
        <v>46</v>
      </c>
      <c r="B48" s="149"/>
      <c r="C48" s="12"/>
      <c r="D48" s="63">
        <f>SUM(D37:D38,D46:D47)</f>
        <v>739</v>
      </c>
      <c r="E48" s="101"/>
      <c r="F48" s="102"/>
      <c r="G48" s="102"/>
      <c r="H48" s="102"/>
      <c r="I48" s="103"/>
      <c r="J48" s="103"/>
      <c r="K48" s="104"/>
      <c r="L48" s="104"/>
      <c r="M48" s="105"/>
      <c r="N48" s="106"/>
    </row>
    <row r="49" spans="1:14" x14ac:dyDescent="0.25">
      <c r="A49" s="144" t="s">
        <v>127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50"/>
    </row>
    <row r="50" spans="1:14" s="37" customFormat="1" ht="33.75" x14ac:dyDescent="0.25">
      <c r="A50" s="30" t="s">
        <v>115</v>
      </c>
      <c r="B50" s="31" t="s">
        <v>114</v>
      </c>
      <c r="C50" s="32" t="s">
        <v>68</v>
      </c>
      <c r="D50" s="70">
        <v>35</v>
      </c>
      <c r="E50" s="32" t="s">
        <v>19</v>
      </c>
      <c r="F50" s="32" t="s">
        <v>41</v>
      </c>
      <c r="G50" s="32">
        <f t="shared" ref="G50:G52" si="6">I50*D50</f>
        <v>35</v>
      </c>
      <c r="H50" s="32">
        <f t="shared" ref="H50:H52" si="7">J50*D50</f>
        <v>0</v>
      </c>
      <c r="I50" s="35">
        <v>1</v>
      </c>
      <c r="J50" s="35">
        <v>0</v>
      </c>
      <c r="K50" s="36">
        <v>41000</v>
      </c>
      <c r="L50" s="36">
        <v>41760</v>
      </c>
      <c r="M50" s="32" t="s">
        <v>17</v>
      </c>
      <c r="N50" s="31" t="s">
        <v>150</v>
      </c>
    </row>
    <row r="51" spans="1:14" s="62" customFormat="1" ht="45" x14ac:dyDescent="0.25">
      <c r="A51" s="55" t="s">
        <v>152</v>
      </c>
      <c r="B51" s="56" t="s">
        <v>151</v>
      </c>
      <c r="C51" s="57" t="s">
        <v>68</v>
      </c>
      <c r="D51" s="107">
        <v>50</v>
      </c>
      <c r="E51" s="57" t="s">
        <v>19</v>
      </c>
      <c r="F51" s="57" t="s">
        <v>41</v>
      </c>
      <c r="G51" s="57">
        <f t="shared" ref="G51" si="8">I51*D51</f>
        <v>50</v>
      </c>
      <c r="H51" s="57">
        <f t="shared" ref="H51" si="9">J51*D51</f>
        <v>0</v>
      </c>
      <c r="I51" s="60">
        <v>1</v>
      </c>
      <c r="J51" s="60">
        <v>0</v>
      </c>
      <c r="K51" s="61" t="s">
        <v>143</v>
      </c>
      <c r="L51" s="61" t="s">
        <v>140</v>
      </c>
      <c r="M51" s="57" t="s">
        <v>21</v>
      </c>
      <c r="N51" s="134"/>
    </row>
    <row r="52" spans="1:14" s="62" customFormat="1" ht="25.5" x14ac:dyDescent="0.25">
      <c r="A52" s="55" t="s">
        <v>153</v>
      </c>
      <c r="B52" s="56" t="s">
        <v>154</v>
      </c>
      <c r="C52" s="57" t="s">
        <v>69</v>
      </c>
      <c r="D52" s="107">
        <v>50</v>
      </c>
      <c r="E52" s="57" t="s">
        <v>19</v>
      </c>
      <c r="F52" s="57" t="s">
        <v>41</v>
      </c>
      <c r="G52" s="57">
        <f t="shared" si="6"/>
        <v>50</v>
      </c>
      <c r="H52" s="57">
        <f t="shared" si="7"/>
        <v>0</v>
      </c>
      <c r="I52" s="60">
        <v>1</v>
      </c>
      <c r="J52" s="60">
        <v>0</v>
      </c>
      <c r="K52" s="61" t="s">
        <v>141</v>
      </c>
      <c r="L52" s="61" t="s">
        <v>145</v>
      </c>
      <c r="M52" s="57" t="s">
        <v>21</v>
      </c>
      <c r="N52" s="134"/>
    </row>
    <row r="53" spans="1:14" x14ac:dyDescent="0.25">
      <c r="A53" s="151" t="s">
        <v>33</v>
      </c>
      <c r="B53" s="152"/>
      <c r="C53" s="13"/>
      <c r="D53" s="76">
        <f>D52+D51</f>
        <v>100</v>
      </c>
      <c r="E53" s="108"/>
      <c r="F53" s="109"/>
      <c r="G53" s="109"/>
      <c r="H53" s="109"/>
      <c r="I53" s="110"/>
      <c r="J53" s="110"/>
      <c r="K53" s="111"/>
      <c r="L53" s="111"/>
      <c r="M53" s="112"/>
      <c r="N53" s="113"/>
    </row>
    <row r="54" spans="1:14" ht="15.75" thickBot="1" x14ac:dyDescent="0.3">
      <c r="A54" s="17"/>
      <c r="B54" s="18"/>
      <c r="C54" s="18"/>
      <c r="D54" s="114"/>
      <c r="E54" s="115"/>
      <c r="F54" s="116"/>
      <c r="G54" s="116"/>
      <c r="H54" s="116"/>
      <c r="I54" s="117"/>
      <c r="J54" s="117"/>
      <c r="K54" s="118"/>
      <c r="L54" s="118"/>
      <c r="M54" s="115"/>
      <c r="N54" s="119"/>
    </row>
    <row r="55" spans="1:14" x14ac:dyDescent="0.25">
      <c r="A55" s="153" t="s">
        <v>40</v>
      </c>
      <c r="B55" s="153"/>
      <c r="C55" s="19"/>
      <c r="D55" s="120">
        <f>D24+D35+D48+D53</f>
        <v>77581.76943</v>
      </c>
      <c r="E55" s="121"/>
      <c r="F55" s="122"/>
      <c r="G55" s="122">
        <f>SUM(G14:G52)</f>
        <v>56919.161128741005</v>
      </c>
      <c r="H55" s="122">
        <f>SUM(H14:H52)</f>
        <v>20697.608301259002</v>
      </c>
      <c r="I55" s="123"/>
      <c r="J55" s="123"/>
      <c r="K55" s="124"/>
      <c r="L55" s="124"/>
      <c r="M55" s="121"/>
      <c r="N55" s="121"/>
    </row>
    <row r="56" spans="1:14" s="126" customFormat="1" ht="15.75" thickBot="1" x14ac:dyDescent="0.3">
      <c r="A56" s="155" t="s">
        <v>29</v>
      </c>
      <c r="B56" s="155"/>
      <c r="C56" s="20"/>
      <c r="D56" s="15">
        <f>I56+J56</f>
        <v>1</v>
      </c>
      <c r="E56" s="21"/>
      <c r="F56" s="22"/>
      <c r="G56" s="22"/>
      <c r="H56" s="22"/>
      <c r="I56" s="16">
        <f>G55/D55</f>
        <v>0.73366670478040175</v>
      </c>
      <c r="J56" s="16">
        <f>1-I56</f>
        <v>0.26633329521959825</v>
      </c>
      <c r="K56" s="125"/>
      <c r="L56" s="125"/>
      <c r="M56" s="21"/>
      <c r="N56" s="21"/>
    </row>
    <row r="57" spans="1:14" s="127" customFormat="1" x14ac:dyDescent="0.25">
      <c r="K57" s="128"/>
      <c r="L57" s="128"/>
    </row>
    <row r="58" spans="1:14" s="127" customFormat="1" ht="16.5" thickBot="1" x14ac:dyDescent="0.3">
      <c r="A58" s="6"/>
      <c r="B58" s="139" t="s">
        <v>35</v>
      </c>
      <c r="C58" s="139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</row>
    <row r="59" spans="1:14" s="129" customFormat="1" ht="66" customHeight="1" x14ac:dyDescent="0.25">
      <c r="A59" s="5" t="s">
        <v>10</v>
      </c>
      <c r="B59" s="156" t="s">
        <v>118</v>
      </c>
      <c r="C59" s="156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</row>
    <row r="60" spans="1:14" s="129" customFormat="1" ht="12.75" x14ac:dyDescent="0.25">
      <c r="A60" s="5" t="s">
        <v>11</v>
      </c>
      <c r="B60" s="138" t="s">
        <v>119</v>
      </c>
      <c r="C60" s="138"/>
      <c r="D60" s="138"/>
      <c r="K60" s="130"/>
      <c r="L60" s="130"/>
    </row>
    <row r="61" spans="1:14" s="129" customFormat="1" ht="12.75" x14ac:dyDescent="0.25">
      <c r="A61" s="5" t="s">
        <v>15</v>
      </c>
      <c r="B61" s="129" t="s">
        <v>125</v>
      </c>
      <c r="K61" s="130"/>
      <c r="L61" s="130"/>
    </row>
    <row r="62" spans="1:14" s="129" customFormat="1" ht="12.75" x14ac:dyDescent="0.25">
      <c r="A62" s="5" t="s">
        <v>36</v>
      </c>
      <c r="B62" s="129" t="s">
        <v>120</v>
      </c>
      <c r="F62" s="131"/>
      <c r="G62" s="131"/>
      <c r="H62" s="131"/>
      <c r="I62" s="131"/>
      <c r="K62" s="132"/>
      <c r="L62" s="132"/>
    </row>
    <row r="63" spans="1:14" s="129" customFormat="1" ht="12.75" x14ac:dyDescent="0.25">
      <c r="A63" s="5" t="s">
        <v>37</v>
      </c>
      <c r="B63" s="129" t="s">
        <v>121</v>
      </c>
      <c r="F63" s="131"/>
      <c r="G63" s="131"/>
      <c r="H63" s="131"/>
      <c r="I63" s="131"/>
      <c r="K63" s="132"/>
      <c r="L63" s="130"/>
    </row>
    <row r="64" spans="1:14" s="129" customFormat="1" ht="12.75" x14ac:dyDescent="0.25">
      <c r="A64" s="5" t="s">
        <v>39</v>
      </c>
      <c r="B64" s="129" t="s">
        <v>122</v>
      </c>
      <c r="K64" s="130"/>
      <c r="L64" s="130"/>
    </row>
    <row r="65" spans="1:12" s="129" customFormat="1" ht="12.75" x14ac:dyDescent="0.25">
      <c r="A65" s="5" t="s">
        <v>44</v>
      </c>
      <c r="B65" s="129" t="s">
        <v>123</v>
      </c>
      <c r="K65" s="130"/>
      <c r="L65" s="130"/>
    </row>
    <row r="66" spans="1:12" s="129" customFormat="1" ht="12.75" x14ac:dyDescent="0.25">
      <c r="A66" s="5" t="s">
        <v>45</v>
      </c>
      <c r="B66" s="129" t="s">
        <v>124</v>
      </c>
      <c r="K66" s="130"/>
      <c r="L66" s="130"/>
    </row>
  </sheetData>
  <mergeCells count="25">
    <mergeCell ref="A13:N13"/>
    <mergeCell ref="A24:B24"/>
    <mergeCell ref="A10:A12"/>
    <mergeCell ref="B10:B12"/>
    <mergeCell ref="I10:J10"/>
    <mergeCell ref="K10:L10"/>
    <mergeCell ref="F10:F11"/>
    <mergeCell ref="M10:M11"/>
    <mergeCell ref="G10:H10"/>
    <mergeCell ref="A1:N1"/>
    <mergeCell ref="A2:N2"/>
    <mergeCell ref="A3:N3"/>
    <mergeCell ref="A4:N4"/>
    <mergeCell ref="N10:N12"/>
    <mergeCell ref="B60:D60"/>
    <mergeCell ref="B58:N58"/>
    <mergeCell ref="A36:N36"/>
    <mergeCell ref="A25:N25"/>
    <mergeCell ref="A48:B48"/>
    <mergeCell ref="A49:N49"/>
    <mergeCell ref="A53:B53"/>
    <mergeCell ref="A55:B55"/>
    <mergeCell ref="A35:B35"/>
    <mergeCell ref="A56:B56"/>
    <mergeCell ref="B59:N59"/>
  </mergeCells>
  <printOptions horizontalCentered="1"/>
  <pageMargins left="0.59055118110236227" right="0.59055118110236227" top="0.59055118110236227" bottom="0.39370078740157483" header="0.39370078740157483" footer="0.19685039370078741"/>
  <pageSetup paperSize="9" scale="85" orientation="landscape" r:id="rId1"/>
  <headerFooter>
    <oddHeader>&amp;R&amp;"-,Bold"&amp;8Página &amp;P</oddHeader>
  </headerFooter>
  <ignoredErrors>
    <ignoredError sqref="E12 M1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2" sqref="C3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38310332</IDBDocs_x0020_Number>
    <TaxCatchAll xmlns="9c571b2f-e523-4ab2-ba2e-09e151a03ef4">
      <Value>8</Value>
      <Value>7</Value>
    </TaxCatchAll>
    <Phase xmlns="9c571b2f-e523-4ab2-ba2e-09e151a03ef4" xsi:nil="true"/>
    <SISCOR_x0020_Number xmlns="9c571b2f-e523-4ab2-ba2e-09e151a03ef4" xsi:nil="true"/>
    <Division_x0020_or_x0020_Unit xmlns="9c571b2f-e523-4ab2-ba2e-09e151a03ef4">CSC/CBR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Administration</TermName>
          <TermId xmlns="http://schemas.microsoft.com/office/infopath/2007/PartnerControls">d8145667-6247-4db3-9e42-91a14331cc81</TermId>
        </TermInfo>
      </Terms>
    </o5138a91267540169645e33d09c9ddc6>
    <Approval_x0020_Number xmlns="9c571b2f-e523-4ab2-ba2e-09e151a03ef4">1980/OC-BR</Approval_x0020_Number>
    <Document_x0020_Author xmlns="9c571b2f-e523-4ab2-ba2e-09e151a03ef4">Nery, Claudia Regina Borges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2013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fd0e48b6a66848a9885f717e5bbf40c4>
    <Project_x0020_Number xmlns="9c571b2f-e523-4ab2-ba2e-09e151a03ef4">BR-L1006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EXCEL&lt;/APPLICATION&gt;&lt;USER_STAGE&gt;Procurement Plan&lt;/USER_STAGE&gt;&lt;PD_OBJ_TYPE&gt;0&lt;/PD_OBJ_TYPE&gt;&lt;MAKERECORD&gt;N&lt;/MAKERECORD&gt;&lt;PD_FILEPT_NO&gt;PO-BR-L1006-GS&lt;/PD_FILEPT_NO&gt;&lt;/Data&gt;</Migration_x0020_Info>
    <Operation_x0020_Type xmlns="9c571b2f-e523-4ab2-ba2e-09e151a03ef4" xsi:nil="true"/>
    <Document_x0020_Language_x0020_IDB xmlns="9c571b2f-e523-4ab2-ba2e-09e151a03ef4">Portuguese</Document_x0020_Language_x0020_IDB>
    <Identifier xmlns="9c571b2f-e523-4ab2-ba2e-09e151a03ef4">Plano de Aquisições - versão 6 FULL DOC</Identifier>
    <Disclosure_x0020_Activity xmlns="9c571b2f-e523-4ab2-ba2e-09e151a03ef4">Procurement Plan</Disclosure_x0020_Activity>
    <Webtopic xmlns="9c571b2f-e523-4ab2-ba2e-09e151a03ef4">GENERIC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2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19D2D0862625AD43A083D95D59DF6471" ma:contentTypeVersion="0" ma:contentTypeDescription="A content type to manage public (operations) IDB documents" ma:contentTypeScope="" ma:versionID="6618467583363904425853d02e613773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313c5b03f50677e08b791a98de73599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f5b06c0-f351-4ec4-ba3e-eabde8538985}" ma:internalName="TaxCatchAll" ma:showField="CatchAllData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f5b06c0-f351-4ec4-ba3e-eabde8538985}" ma:internalName="TaxCatchAllLabel" ma:readOnly="true" ma:showField="CatchAllDataLabel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0D76805F-F552-4E37-B868-4B6B6376A8CE}"/>
</file>

<file path=customXml/itemProps2.xml><?xml version="1.0" encoding="utf-8"?>
<ds:datastoreItem xmlns:ds="http://schemas.openxmlformats.org/officeDocument/2006/customXml" ds:itemID="{15EE138D-1C6D-47DB-83EF-8328955DA1BA}"/>
</file>

<file path=customXml/itemProps3.xml><?xml version="1.0" encoding="utf-8"?>
<ds:datastoreItem xmlns:ds="http://schemas.openxmlformats.org/officeDocument/2006/customXml" ds:itemID="{75C788C2-3E32-4AC9-BE37-58511F2109A4}"/>
</file>

<file path=customXml/itemProps4.xml><?xml version="1.0" encoding="utf-8"?>
<ds:datastoreItem xmlns:ds="http://schemas.openxmlformats.org/officeDocument/2006/customXml" ds:itemID="{DE34DF12-BE6F-46D1-B8AD-21971A688ABF}"/>
</file>

<file path=customXml/itemProps5.xml><?xml version="1.0" encoding="utf-8"?>
<ds:datastoreItem xmlns:ds="http://schemas.openxmlformats.org/officeDocument/2006/customXml" ds:itemID="{2DE3B0D2-A6B3-43BD-8D40-1647B2E045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Aquisições (BR-L1006 - PUAMA) - Dez 2013</dc:title>
  <dc:creator>BID</dc:creator>
  <cp:lastModifiedBy>Test</cp:lastModifiedBy>
  <cp:lastPrinted>2013-12-10T19:11:23Z</cp:lastPrinted>
  <dcterms:created xsi:type="dcterms:W3CDTF">2010-07-15T18:22:38Z</dcterms:created>
  <dcterms:modified xsi:type="dcterms:W3CDTF">2013-12-12T18:25:11Z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0x01010046CF21643EE8D14686A648AA6DAD08920019D2D0862625AD43A083D95D59DF6471</vt:lpwstr>
  </property>
  <property fmtid="{D5CDD505-2E9C-101B-9397-08002B2CF9AE}" pid="3" name="TaxKeyword">
    <vt:lpwstr/>
  </property>
  <property fmtid="{D5CDD505-2E9C-101B-9397-08002B2CF9AE}" pid="4" name="Function Operations IDB">
    <vt:lpwstr>8;#Goods and Services|5bfebf1b-9f1f-4411-b1dd-4c19b807b799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7;#Procurement Administration|d8145667-6247-4db3-9e42-91a14331cc81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7;#Procurement Administration|d8145667-6247-4db3-9e42-91a14331cc81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