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6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1.xml" ContentType="application/vnd.openxmlformats-officedocument.customXml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fwijks\Desktop\EZshare\"/>
    </mc:Choice>
  </mc:AlternateContent>
  <bookViews>
    <workbookView xWindow="240" yWindow="72" windowWidth="20112" windowHeight="7992"/>
  </bookViews>
  <sheets>
    <sheet name="RFNO_SU-L1039PP_11AUG17" sheetId="1" r:id="rId1"/>
  </sheets>
  <calcPr calcId="171026"/>
</workbook>
</file>

<file path=xl/calcChain.xml><?xml version="1.0" encoding="utf-8"?>
<calcChain xmlns="http://schemas.openxmlformats.org/spreadsheetml/2006/main">
  <c r="M58" i="1" l="1"/>
  <c r="K58" i="1"/>
  <c r="M64" i="1"/>
  <c r="M57" i="1"/>
  <c r="O57" i="1"/>
  <c r="O51" i="1"/>
  <c r="Q51" i="1"/>
  <c r="S51" i="1"/>
  <c r="U51" i="1"/>
  <c r="W51" i="1"/>
  <c r="Y51" i="1"/>
  <c r="AA51" i="1"/>
  <c r="AC51" i="1"/>
  <c r="AE51" i="1"/>
  <c r="K51" i="1"/>
  <c r="O50" i="1"/>
  <c r="Q50" i="1"/>
  <c r="S50" i="1"/>
  <c r="U50" i="1"/>
  <c r="W50" i="1"/>
  <c r="Y50" i="1"/>
  <c r="AA50" i="1"/>
  <c r="AC50" i="1"/>
  <c r="AE50" i="1"/>
  <c r="M49" i="1"/>
  <c r="O49" i="1"/>
  <c r="Q49" i="1"/>
  <c r="S49" i="1"/>
  <c r="U49" i="1"/>
  <c r="W49" i="1"/>
  <c r="Y49" i="1"/>
  <c r="AA49" i="1"/>
  <c r="AC49" i="1"/>
  <c r="AE49" i="1"/>
  <c r="M48" i="1"/>
  <c r="O48" i="1"/>
  <c r="Q48" i="1"/>
  <c r="S48" i="1"/>
  <c r="U48" i="1"/>
  <c r="W48" i="1"/>
  <c r="Y48" i="1"/>
  <c r="AA48" i="1"/>
  <c r="AC48" i="1"/>
  <c r="AE48" i="1"/>
  <c r="M47" i="1"/>
  <c r="O47" i="1"/>
  <c r="Q47" i="1"/>
  <c r="S47" i="1"/>
  <c r="U47" i="1"/>
  <c r="W47" i="1"/>
  <c r="Y47" i="1"/>
  <c r="AA47" i="1"/>
  <c r="AC47" i="1"/>
  <c r="N42" i="1"/>
  <c r="P42" i="1"/>
  <c r="R42" i="1"/>
  <c r="T42" i="1"/>
  <c r="V42" i="1"/>
  <c r="X42" i="1"/>
  <c r="Z42" i="1"/>
  <c r="N41" i="1"/>
  <c r="P41" i="1"/>
  <c r="R41" i="1"/>
  <c r="T41" i="1"/>
  <c r="V41" i="1"/>
  <c r="X41" i="1"/>
  <c r="Z41" i="1"/>
  <c r="N40" i="1"/>
  <c r="P40" i="1"/>
  <c r="R40" i="1"/>
  <c r="T40" i="1"/>
  <c r="V40" i="1"/>
  <c r="X40" i="1"/>
  <c r="Z40" i="1"/>
  <c r="N39" i="1"/>
  <c r="P39" i="1"/>
  <c r="R39" i="1"/>
  <c r="T39" i="1"/>
  <c r="V39" i="1"/>
  <c r="X39" i="1"/>
  <c r="Z39" i="1"/>
  <c r="R33" i="1"/>
  <c r="X33" i="1"/>
  <c r="N32" i="1"/>
  <c r="P32" i="1"/>
  <c r="R32" i="1"/>
  <c r="T32" i="1"/>
  <c r="V32" i="1"/>
  <c r="X32" i="1"/>
  <c r="Z32" i="1"/>
  <c r="N31" i="1"/>
  <c r="P31" i="1"/>
  <c r="R31" i="1"/>
  <c r="T31" i="1"/>
  <c r="V31" i="1"/>
  <c r="X31" i="1"/>
  <c r="Z31" i="1"/>
  <c r="N30" i="1"/>
  <c r="P30" i="1"/>
  <c r="R30" i="1"/>
  <c r="T30" i="1"/>
  <c r="V30" i="1"/>
  <c r="X30" i="1"/>
  <c r="Z30" i="1"/>
  <c r="N29" i="1"/>
  <c r="P29" i="1"/>
  <c r="R29" i="1"/>
  <c r="T29" i="1"/>
  <c r="V29" i="1"/>
  <c r="X29" i="1"/>
  <c r="Z29" i="1"/>
  <c r="N28" i="1"/>
  <c r="P28" i="1"/>
  <c r="R28" i="1"/>
  <c r="T28" i="1"/>
  <c r="V28" i="1"/>
  <c r="X28" i="1"/>
  <c r="Z28" i="1"/>
  <c r="G28" i="1"/>
  <c r="N27" i="1"/>
  <c r="P27" i="1"/>
  <c r="R27" i="1"/>
  <c r="T27" i="1"/>
  <c r="V27" i="1"/>
  <c r="X27" i="1"/>
  <c r="Z27" i="1"/>
  <c r="N26" i="1"/>
  <c r="P26" i="1"/>
  <c r="R26" i="1"/>
  <c r="T26" i="1"/>
  <c r="V26" i="1"/>
  <c r="X26" i="1"/>
  <c r="Z26" i="1"/>
  <c r="N25" i="1"/>
  <c r="P25" i="1"/>
  <c r="R25" i="1"/>
  <c r="T25" i="1"/>
  <c r="V25" i="1"/>
  <c r="X25" i="1"/>
  <c r="Z25" i="1"/>
  <c r="N24" i="1"/>
  <c r="P24" i="1"/>
  <c r="R24" i="1"/>
  <c r="T24" i="1"/>
  <c r="V24" i="1"/>
  <c r="X24" i="1"/>
  <c r="Z24" i="1"/>
  <c r="G24" i="1"/>
  <c r="N23" i="1"/>
  <c r="P23" i="1"/>
  <c r="R23" i="1"/>
  <c r="T23" i="1"/>
  <c r="V23" i="1"/>
  <c r="X23" i="1"/>
  <c r="N18" i="1"/>
  <c r="P18" i="1"/>
  <c r="R18" i="1"/>
  <c r="T18" i="1"/>
  <c r="V18" i="1"/>
  <c r="X18" i="1"/>
  <c r="Z18" i="1"/>
  <c r="N17" i="1"/>
  <c r="P17" i="1"/>
  <c r="R17" i="1"/>
  <c r="T17" i="1"/>
  <c r="V17" i="1"/>
  <c r="X17" i="1"/>
  <c r="Z17" i="1"/>
  <c r="N16" i="1"/>
  <c r="P16" i="1"/>
  <c r="R16" i="1"/>
  <c r="T16" i="1"/>
  <c r="V16" i="1"/>
  <c r="X16" i="1"/>
  <c r="Z16" i="1"/>
  <c r="N15" i="1"/>
  <c r="P15" i="1"/>
  <c r="R15" i="1"/>
  <c r="T15" i="1"/>
  <c r="V15" i="1"/>
  <c r="X15" i="1"/>
  <c r="Z15" i="1"/>
  <c r="N14" i="1"/>
  <c r="P14" i="1"/>
  <c r="R14" i="1"/>
  <c r="T14" i="1"/>
  <c r="V14" i="1"/>
  <c r="X14" i="1"/>
  <c r="Z14" i="1"/>
  <c r="N13" i="1"/>
  <c r="P13" i="1"/>
  <c r="R13" i="1"/>
  <c r="T13" i="1"/>
  <c r="V13" i="1"/>
  <c r="X13" i="1"/>
  <c r="N12" i="1"/>
  <c r="P12" i="1"/>
  <c r="R12" i="1"/>
  <c r="T12" i="1"/>
  <c r="V12" i="1"/>
  <c r="X12" i="1"/>
  <c r="Z12" i="1"/>
  <c r="N11" i="1"/>
  <c r="P11" i="1"/>
  <c r="R11" i="1"/>
  <c r="T11" i="1"/>
  <c r="V11" i="1"/>
  <c r="X11" i="1"/>
  <c r="Z11" i="1"/>
  <c r="G11" i="1"/>
  <c r="N10" i="1"/>
  <c r="P10" i="1"/>
  <c r="R10" i="1"/>
  <c r="T10" i="1"/>
  <c r="V10" i="1"/>
  <c r="X10" i="1"/>
  <c r="Z10" i="1"/>
  <c r="N9" i="1"/>
  <c r="P9" i="1"/>
  <c r="R9" i="1"/>
  <c r="T9" i="1"/>
  <c r="V9" i="1"/>
  <c r="X9" i="1"/>
  <c r="Z9" i="1"/>
</calcChain>
</file>

<file path=xl/sharedStrings.xml><?xml version="1.0" encoding="utf-8"?>
<sst xmlns="http://schemas.openxmlformats.org/spreadsheetml/2006/main" count="555" uniqueCount="178">
  <si>
    <t>Project Name:</t>
  </si>
  <si>
    <t>Support for the Implementation of the EBS Investment Plan</t>
  </si>
  <si>
    <t>Program Number: SU-L1039</t>
  </si>
  <si>
    <t>Executing Unit: N.V. Energy Bedrijven Suriname</t>
  </si>
  <si>
    <t>PROCUREMENT PLAN PERIOD:  1st June 2017 - 1st Dec 2018</t>
  </si>
  <si>
    <t>Dates (If it does not apply, use N/A)</t>
  </si>
  <si>
    <t>WORKS</t>
  </si>
  <si>
    <t>Submission of  the Finalized Bidding Document to the Bank</t>
  </si>
  <si>
    <t>Date for non- objection offered by the bank</t>
  </si>
  <si>
    <t>Publication (advertisement)</t>
  </si>
  <si>
    <t>Bid Opening</t>
  </si>
  <si>
    <t>Submission of Bid Evaluation &amp; Draft Contract</t>
  </si>
  <si>
    <t>No Objection to the Evaluation &amp; draft contract</t>
  </si>
  <si>
    <r>
      <t xml:space="preserve">Contract Signing 
</t>
    </r>
    <r>
      <rPr>
        <b/>
        <sz val="10"/>
        <color rgb="FF000000"/>
        <rFont val="Calibri"/>
        <family val="2"/>
      </rPr>
      <t xml:space="preserve"> (Date of contract signiture)</t>
    </r>
  </si>
  <si>
    <r>
      <rPr>
        <b/>
        <sz val="10"/>
        <color rgb="FF000000"/>
        <rFont val="Calibri"/>
        <family val="2"/>
      </rPr>
      <t>End</t>
    </r>
    <r>
      <rPr>
        <sz val="10"/>
        <color rgb="FF000000"/>
        <rFont val="Calibri"/>
        <family val="2"/>
      </rPr>
      <t xml:space="preserve"> of Contract
</t>
    </r>
    <r>
      <rPr>
        <b/>
        <sz val="10"/>
        <color rgb="FF000000"/>
        <rFont val="Calibri"/>
        <family val="2"/>
      </rPr>
      <t>(Final date)</t>
    </r>
  </si>
  <si>
    <t>Bidder</t>
  </si>
  <si>
    <t>Proposal Price 
(Currency )</t>
  </si>
  <si>
    <t>Comments</t>
  </si>
  <si>
    <t>Component 
(if applies)</t>
  </si>
  <si>
    <t>Description/Contract Name:</t>
  </si>
  <si>
    <r>
      <t xml:space="preserve">Procurement Method
</t>
    </r>
    <r>
      <rPr>
        <i/>
        <sz val="10"/>
        <color rgb="FF000000"/>
        <rFont val="Calibri"/>
        <family val="2"/>
      </rPr>
      <t>(Select one of the options)</t>
    </r>
    <r>
      <rPr>
        <sz val="10"/>
        <color rgb="FF000000"/>
        <rFont val="Calibri"/>
        <family val="2"/>
      </rPr>
      <t>:</t>
    </r>
  </si>
  <si>
    <t>Lots Quantity:</t>
  </si>
  <si>
    <r>
      <t xml:space="preserve">Baseline Document 
</t>
    </r>
    <r>
      <rPr>
        <i/>
        <sz val="10"/>
        <color rgb="FF000000"/>
        <rFont val="Calibri"/>
        <family val="2"/>
      </rPr>
      <t>(Select one of the options)</t>
    </r>
    <r>
      <rPr>
        <sz val="10"/>
        <color rgb="FF000000"/>
        <rFont val="Calibri"/>
        <family val="2"/>
      </rPr>
      <t>:</t>
    </r>
  </si>
  <si>
    <r>
      <t xml:space="preserve">Contract Type
</t>
    </r>
    <r>
      <rPr>
        <i/>
        <sz val="10"/>
        <color rgb="FF000000"/>
        <rFont val="Calibri"/>
        <family val="2"/>
      </rPr>
      <t>(Select one of the options)</t>
    </r>
    <r>
      <rPr>
        <sz val="10"/>
        <color rgb="FF000000"/>
        <rFont val="Calibri"/>
        <family val="2"/>
      </rPr>
      <t>:</t>
    </r>
  </si>
  <si>
    <t>Estimated Amount,
 in u$s :</t>
  </si>
  <si>
    <t>Associated Component:</t>
  </si>
  <si>
    <r>
      <t xml:space="preserve"> Review Method </t>
    </r>
    <r>
      <rPr>
        <i/>
        <sz val="10"/>
        <color rgb="FF000000"/>
        <rFont val="Calibri"/>
        <family val="2"/>
      </rPr>
      <t>(Select one of the options)</t>
    </r>
    <r>
      <rPr>
        <sz val="10"/>
        <color rgb="FF000000"/>
        <rFont val="Calibri"/>
        <family val="2"/>
      </rPr>
      <t>:</t>
    </r>
  </si>
  <si>
    <t>Bid / Contract Number</t>
  </si>
  <si>
    <r>
      <t xml:space="preserve">Process Status </t>
    </r>
    <r>
      <rPr>
        <i/>
        <sz val="10"/>
        <color rgb="FF000000"/>
        <rFont val="Calibri"/>
        <family val="2"/>
      </rPr>
      <t>(Select one of the options)</t>
    </r>
    <r>
      <rPr>
        <sz val="10"/>
        <color rgb="FF000000"/>
        <rFont val="Calibri"/>
        <family val="2"/>
      </rPr>
      <t>:</t>
    </r>
  </si>
  <si>
    <t>Estimated</t>
  </si>
  <si>
    <t>Real</t>
  </si>
  <si>
    <t>2A</t>
  </si>
  <si>
    <t>SU-L1039-059_Civil Upgrade Substation Building Jacobusrust (J)</t>
  </si>
  <si>
    <t>National Competitive Bidding</t>
  </si>
  <si>
    <t>-</t>
  </si>
  <si>
    <t>Procurement for Smaller Works</t>
  </si>
  <si>
    <t>Lump-Sum</t>
  </si>
  <si>
    <t>Ex-Ante</t>
  </si>
  <si>
    <t>SU-L1039-059</t>
  </si>
  <si>
    <t>In Process</t>
  </si>
  <si>
    <t>SU-L1039-060_Cable Laying and Install Cable  &amp; Cable Accessories SS/J</t>
  </si>
  <si>
    <t>Shopping</t>
  </si>
  <si>
    <t>Request for Quotation</t>
  </si>
  <si>
    <t>SU-L1039-060</t>
  </si>
  <si>
    <t>Planned</t>
  </si>
  <si>
    <t>Shopping based on simple works regularly carried out by small group of local contractors</t>
  </si>
  <si>
    <t>2B</t>
  </si>
  <si>
    <t>SU-L1039-061_Civil Upgrade Substation Building F</t>
  </si>
  <si>
    <t>Lump Sum</t>
  </si>
  <si>
    <t>SU-L1039-061</t>
  </si>
  <si>
    <t>SU-L1039-062_Cable Laying SS/F</t>
  </si>
  <si>
    <t>SU-L1039-062</t>
  </si>
  <si>
    <t>2C</t>
  </si>
  <si>
    <t>SU-L1039-063_New Substation Building Boma</t>
  </si>
  <si>
    <t>SU-L1039-063</t>
  </si>
  <si>
    <t>Shopping based on simple works regularly carried out by local contractors</t>
  </si>
  <si>
    <t>SU-L1039-066_Civil Upgrade Substation E</t>
  </si>
  <si>
    <t>SU-L1039-066</t>
  </si>
  <si>
    <t>SU-L1039-093_Install transmission Cable SS/HL - SS/Boma- SS/E</t>
  </si>
  <si>
    <t>International Competitive Bidding (ICB)</t>
  </si>
  <si>
    <t>Procurement for Works</t>
  </si>
  <si>
    <t>SU-L1039-093</t>
  </si>
  <si>
    <t>SU-L1039-094_Install Distribution Cable SS/Boma- SS/E</t>
  </si>
  <si>
    <t>SU-L1039-094</t>
  </si>
  <si>
    <t xml:space="preserve"> SU-L1039-068_ Riser poles Foundation OS Boma</t>
  </si>
  <si>
    <t>SU-L1039-068</t>
  </si>
  <si>
    <t>Riser Pole foundations</t>
  </si>
  <si>
    <t xml:space="preserve"> SU-L1039-092_ Fencing for Substation F</t>
  </si>
  <si>
    <t>SU-L1039-092</t>
  </si>
  <si>
    <t>GOODS</t>
  </si>
  <si>
    <t>No Objection to the Evaluation</t>
  </si>
  <si>
    <t>Proposal Price 
(Currency)</t>
  </si>
  <si>
    <r>
      <t xml:space="preserve">Expost Review </t>
    </r>
    <r>
      <rPr>
        <i/>
        <sz val="10"/>
        <color rgb="FF000000"/>
        <rFont val="Calibri"/>
        <family val="2"/>
      </rPr>
      <t>(Select one of the options)</t>
    </r>
    <r>
      <rPr>
        <sz val="10"/>
        <color rgb="FF000000"/>
        <rFont val="Calibri"/>
        <family val="2"/>
      </rPr>
      <t>:</t>
    </r>
  </si>
  <si>
    <t>1B</t>
  </si>
  <si>
    <t>SU-L1039-002_Procurement of Server Hardware</t>
  </si>
  <si>
    <t>International Competitive Bidding</t>
  </si>
  <si>
    <t>Procurement Of Goods</t>
  </si>
  <si>
    <t>Lump sum</t>
  </si>
  <si>
    <t>SU-L1039-002</t>
  </si>
  <si>
    <t>1A</t>
  </si>
  <si>
    <t>SU-L1039-012_Purchase of OMS, Hardware and related services</t>
  </si>
  <si>
    <t>Procurement of Goods</t>
  </si>
  <si>
    <t>SU-L1039-012</t>
  </si>
  <si>
    <t>Hardware now included in Tender and DMS scope removed.</t>
  </si>
  <si>
    <t>1D</t>
  </si>
  <si>
    <t>SU-L1039-020_Procurement of Energy Management System</t>
  </si>
  <si>
    <t>SU-L1039-020</t>
  </si>
  <si>
    <t>SU-L1039-019_Procurement for the LED Project</t>
  </si>
  <si>
    <t>SU-L1039-019</t>
  </si>
  <si>
    <t>2A - 2B - 2C</t>
  </si>
  <si>
    <t>SU-L1039-069_Switchgear, SCADA, Protection Panels, Cap. Bank,  Ext. Diff relays</t>
  </si>
  <si>
    <t>Limited International Bidding</t>
  </si>
  <si>
    <t>Procurement for Goods</t>
  </si>
  <si>
    <t>SU-L1039-069</t>
  </si>
  <si>
    <t>LIB: Due to compatibility with existing equipment from specific suppliers</t>
  </si>
  <si>
    <t>SU-L1039-070_Electrical Materials (Aux. trafo, Sec. Mat., Sub. Grounding, DC Chargers, LV panel, Cable Ladders &amp; Acc., 33 kV Lighting Arres. &amp; Omicron tester)</t>
  </si>
  <si>
    <t xml:space="preserve">International Competitive Bidding </t>
  </si>
  <si>
    <t>SU-L1039-070</t>
  </si>
  <si>
    <t>SU-L1039-071_Cable &amp; Cable Accessories</t>
  </si>
  <si>
    <t>SU-L1039-071</t>
  </si>
  <si>
    <t>2B - 2C</t>
  </si>
  <si>
    <t>SU-L1039-072_Riserpoles SS F &amp; SS Boma(EL)</t>
  </si>
  <si>
    <t>SU-L1039-072</t>
  </si>
  <si>
    <t>Shopping:Common Goods, not produced locally</t>
  </si>
  <si>
    <t>SU-L1039-074_Power Transformers 25MVA</t>
  </si>
  <si>
    <t>SU-L1039-074</t>
  </si>
  <si>
    <t>SU-L1039-008_Procurement of Goods &amp; Services to facilitate Network Upgrades ( Communication)</t>
  </si>
  <si>
    <t>Procurement of Non-Consulting Services</t>
  </si>
  <si>
    <t>SU-L1039-008</t>
  </si>
  <si>
    <t>1C</t>
  </si>
  <si>
    <t>SU-L1039-091B_Goods for Training in Leading Transformation</t>
  </si>
  <si>
    <t>Ex-Post</t>
  </si>
  <si>
    <t>SU-L1039-091B</t>
  </si>
  <si>
    <t>n/a</t>
  </si>
  <si>
    <t>NON CONSULTING SERVICES</t>
  </si>
  <si>
    <t>SU-L1039-082_Event Planning Services for the Renewable Energy and Energy Efficiency Workshops and Seminars</t>
  </si>
  <si>
    <t>SU-L1039-082</t>
  </si>
  <si>
    <t>SU-L1039-073_Transportation &amp; Insurance of electrical equipment for SS/J</t>
  </si>
  <si>
    <t>SU-L1039-073</t>
  </si>
  <si>
    <t>SU-L1039-029_Event Planning Services for Energy Efficiency &amp; Renewable Energy Education Program</t>
  </si>
  <si>
    <t>Direct Contracting</t>
  </si>
  <si>
    <t>SU-L1039-029</t>
  </si>
  <si>
    <t xml:space="preserve">Justification: Exceptional Case; Only one NGO has experience of exceptional worth for the assignment. </t>
  </si>
  <si>
    <t>SU-L1039-021_Event Planning Services for the Renewable Energy and Energy Efficiency Fair</t>
  </si>
  <si>
    <t>SU-L1039-021</t>
  </si>
  <si>
    <t>CONSULTING FIRMS</t>
  </si>
  <si>
    <t>Expression of Interest Notice</t>
  </si>
  <si>
    <t>Submission of RFP and Short List</t>
  </si>
  <si>
    <t>No Objection to RFP and Short List</t>
  </si>
  <si>
    <t>RFP Submission</t>
  </si>
  <si>
    <t>Submission of Technical Evaluation</t>
  </si>
  <si>
    <t>No Objection to the Technical Evaluation</t>
  </si>
  <si>
    <t>Final Evaluation and Negotiation</t>
  </si>
  <si>
    <t>No Objection to the Contract</t>
  </si>
  <si>
    <t>Short List Members</t>
  </si>
  <si>
    <t>Technical Score Assigned</t>
  </si>
  <si>
    <t>Evaluated Price Proposal (Currency ####)</t>
  </si>
  <si>
    <t>Combined Score</t>
  </si>
  <si>
    <t>Process Number:</t>
  </si>
  <si>
    <t>SU-L1039-030_Consulting services for for Building Energy Efficiency Program</t>
  </si>
  <si>
    <t>Quality &amp; Cost Based Selection</t>
  </si>
  <si>
    <t>SU-L1039-030</t>
  </si>
  <si>
    <t>SU-L1039-015_Consulting Services for the Implementation of the Energy Law phase 2</t>
  </si>
  <si>
    <t>SU-L1039-015</t>
  </si>
  <si>
    <t xml:space="preserve">SU-L1039-017_Consulting Services for the Design &amp; Implementation of EBS Management Development Policy </t>
  </si>
  <si>
    <t>SU-L1039-017</t>
  </si>
  <si>
    <t>SU-L1039-088_HR Consultancy Services to support EBS restructuring</t>
  </si>
  <si>
    <t>SU-L1039-088</t>
  </si>
  <si>
    <t>N/A</t>
  </si>
  <si>
    <t>SU-L1039-089_HR Consultancy to support Leadership development</t>
  </si>
  <si>
    <t>SU-L1039-089</t>
  </si>
  <si>
    <t>INDIVIDUAL CONSULTANTS</t>
  </si>
  <si>
    <t>Estimated Number of Consultants:</t>
  </si>
  <si>
    <t>Consultant's Name</t>
  </si>
  <si>
    <t>Period</t>
  </si>
  <si>
    <t>Title</t>
  </si>
  <si>
    <t>Amount (Currency ###)</t>
  </si>
  <si>
    <t>No Objection to the TORs</t>
  </si>
  <si>
    <t>Hiring Deadline</t>
  </si>
  <si>
    <t>End of Activity</t>
  </si>
  <si>
    <t>From</t>
  </si>
  <si>
    <t>Until</t>
  </si>
  <si>
    <t>SU-L1039-016_Consulting services for the Design of Corporate Planning function within EBS</t>
  </si>
  <si>
    <t>CQ NI</t>
  </si>
  <si>
    <t>SU-L1039-016</t>
  </si>
  <si>
    <t>Est. dates still depending on strategy of execution</t>
  </si>
  <si>
    <t>SU-L1039-087_Consulting Services for the Design &amp; Implementation of the EBS Governance Risk &amp; Compliance Framework</t>
  </si>
  <si>
    <t>SU-L1039-087</t>
  </si>
  <si>
    <t>Re-do of Terminated Process (SU-L1039-018). NO to baseline docs new process received 14-jul-17. Evaluation Criteria to be shared with the Bank before evaluation process.</t>
  </si>
  <si>
    <t>TRAINING</t>
  </si>
  <si>
    <t>Detail</t>
  </si>
  <si>
    <t>Annual Training Plan (ATP)</t>
  </si>
  <si>
    <t>No Objection to the ATP</t>
  </si>
  <si>
    <t>SU-L1039-091A_Facility incl. Transportation for Training Leading in Transformation</t>
  </si>
  <si>
    <t>SU-L1039-091A</t>
  </si>
  <si>
    <t>TBD</t>
  </si>
  <si>
    <t>To Be Determined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</si>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</sst>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[$-409]d\-mmm\-yy;@"/>
    <numFmt numFmtId="166" formatCode="&quot;SRD&quot;#,##0.00_);[Red]\(&quot;SRD&quot;#,##0.00\)"/>
    <numFmt numFmtId="167" formatCode="_([$$-409]* #,##0_);_([$$-409]* \(#,##0\);_([$$-409]* &quot;-&quot;??_);_(@_)"/>
    <numFmt numFmtId="168" formatCode="_(&quot;$&quot;* #,##0_);_(&quot;$&quot;* \(#,##0\);_(&quot;$&quot;* &quot;-&quot;??_);_(@_)"/>
    <numFmt numFmtId="169" formatCode="&quot; &quot;[$$-409]#,##0.00&quot; &quot;;&quot; &quot;[$$-409]&quot;(&quot;#,##0.00&quot;)&quot;;&quot; &quot;[$$-409]&quot;-&quot;00&quot; &quot;;&quot; &quot;@&quot; &quot;"/>
    <numFmt numFmtId="170" formatCode="_-[$$-2409]* #,##0.00_-;\-[$$-2409]* #,##0.00_-;_-[$$-2409]* &quot;-&quot;??_-;_-@_-"/>
    <numFmt numFmtId="171" formatCode="_-[$$-2409]* #,##0_-;\-[$$-2409]* #,##0_-;_-[$$-2409]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0000"/>
      <name val="Calibri"/>
      <family val="2"/>
    </font>
    <font>
      <i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 applyNumberForma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6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3" fillId="0" borderId="0" applyNumberFormat="0" applyFont="0" applyBorder="0" applyProtection="0"/>
  </cellStyleXfs>
  <cellXfs count="250">
    <xf numFmtId="0" fontId="0" fillId="0" borderId="0" xfId="0"/>
    <xf numFmtId="0" fontId="5" fillId="0" borderId="0" xfId="2" applyFont="1" applyFill="1" applyBorder="1" applyAlignment="1">
      <alignment horizontal="center"/>
    </xf>
    <xf numFmtId="15" fontId="5" fillId="0" borderId="0" xfId="2" applyNumberFormat="1" applyFont="1" applyFill="1" applyBorder="1" applyAlignment="1">
      <alignment horizontal="center"/>
    </xf>
    <xf numFmtId="0" fontId="7" fillId="0" borderId="0" xfId="0" applyFont="1" applyFill="1" applyBorder="1"/>
    <xf numFmtId="0" fontId="4" fillId="0" borderId="0" xfId="2" applyFont="1" applyFill="1" applyBorder="1" applyAlignment="1">
      <alignment vertical="top"/>
    </xf>
    <xf numFmtId="0" fontId="1" fillId="0" borderId="0" xfId="4"/>
    <xf numFmtId="0" fontId="8" fillId="3" borderId="1" xfId="2" applyFont="1" applyFill="1" applyBorder="1" applyAlignment="1" applyProtection="1">
      <alignment horizontal="left" vertical="center"/>
      <protection locked="0"/>
    </xf>
    <xf numFmtId="0" fontId="8" fillId="0" borderId="0" xfId="2" applyFont="1" applyFill="1" applyAlignment="1">
      <alignment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left" vertical="center" wrapText="1"/>
    </xf>
    <xf numFmtId="164" fontId="8" fillId="0" borderId="11" xfId="1" applyNumberFormat="1" applyFont="1" applyFill="1" applyBorder="1" applyAlignment="1">
      <alignment vertical="center" wrapText="1"/>
    </xf>
    <xf numFmtId="0" fontId="8" fillId="0" borderId="11" xfId="2" applyFont="1" applyFill="1" applyBorder="1" applyAlignment="1">
      <alignment vertical="center" wrapText="1"/>
    </xf>
    <xf numFmtId="0" fontId="10" fillId="0" borderId="11" xfId="2" applyFont="1" applyFill="1" applyBorder="1" applyAlignment="1">
      <alignment horizontal="left" vertical="center" wrapText="1"/>
    </xf>
    <xf numFmtId="165" fontId="8" fillId="0" borderId="11" xfId="5" applyNumberFormat="1" applyFont="1" applyFill="1" applyBorder="1" applyAlignment="1">
      <alignment horizontal="center" vertical="center" wrapText="1"/>
    </xf>
    <xf numFmtId="165" fontId="9" fillId="0" borderId="11" xfId="5" applyNumberFormat="1" applyFont="1" applyFill="1" applyBorder="1" applyAlignment="1">
      <alignment horizontal="center" vertical="center" wrapText="1"/>
    </xf>
    <xf numFmtId="165" fontId="8" fillId="0" borderId="11" xfId="2" applyNumberFormat="1" applyFont="1" applyFill="1" applyBorder="1" applyAlignment="1">
      <alignment horizontal="center" vertical="center" wrapText="1"/>
    </xf>
    <xf numFmtId="166" fontId="8" fillId="0" borderId="11" xfId="2" applyNumberFormat="1" applyFont="1" applyFill="1" applyBorder="1" applyAlignment="1">
      <alignment horizontal="left" vertical="top" wrapText="1"/>
    </xf>
    <xf numFmtId="165" fontId="9" fillId="0" borderId="11" xfId="2" applyNumberFormat="1" applyFont="1" applyFill="1" applyBorder="1" applyAlignment="1">
      <alignment horizontal="center" vertical="center" wrapText="1"/>
    </xf>
    <xf numFmtId="0" fontId="8" fillId="0" borderId="15" xfId="2" applyFont="1" applyFill="1" applyBorder="1" applyAlignment="1" applyProtection="1">
      <alignment vertical="center" wrapText="1"/>
    </xf>
    <xf numFmtId="165" fontId="10" fillId="0" borderId="11" xfId="2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left" vertical="center"/>
    </xf>
    <xf numFmtId="0" fontId="8" fillId="0" borderId="18" xfId="3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vertical="center" wrapText="1"/>
    </xf>
    <xf numFmtId="0" fontId="9" fillId="0" borderId="9" xfId="2" applyFont="1" applyFill="1" applyBorder="1" applyAlignment="1">
      <alignment horizontal="left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left" vertical="center" wrapText="1"/>
    </xf>
    <xf numFmtId="167" fontId="8" fillId="0" borderId="18" xfId="2" applyNumberFormat="1" applyFont="1" applyFill="1" applyBorder="1" applyAlignment="1">
      <alignment vertical="center" wrapText="1"/>
    </xf>
    <xf numFmtId="0" fontId="8" fillId="0" borderId="18" xfId="2" applyFont="1" applyFill="1" applyBorder="1" applyAlignment="1">
      <alignment vertical="center" wrapText="1"/>
    </xf>
    <xf numFmtId="165" fontId="8" fillId="0" borderId="18" xfId="5" applyNumberFormat="1" applyFont="1" applyFill="1" applyBorder="1" applyAlignment="1">
      <alignment horizontal="center" vertical="center" wrapText="1"/>
    </xf>
    <xf numFmtId="165" fontId="8" fillId="0" borderId="18" xfId="2" applyNumberFormat="1" applyFont="1" applyFill="1" applyBorder="1" applyAlignment="1">
      <alignment horizontal="center" vertical="center" wrapText="1"/>
    </xf>
    <xf numFmtId="0" fontId="8" fillId="0" borderId="18" xfId="2" applyFont="1" applyFill="1" applyBorder="1" applyAlignment="1">
      <alignment horizontal="center" vertical="center" wrapText="1"/>
    </xf>
    <xf numFmtId="0" fontId="8" fillId="0" borderId="18" xfId="2" applyFont="1" applyFill="1" applyBorder="1" applyAlignment="1">
      <alignment horizontal="left" vertical="center" wrapText="1"/>
    </xf>
    <xf numFmtId="167" fontId="9" fillId="0" borderId="11" xfId="2" applyNumberFormat="1" applyFont="1" applyFill="1" applyBorder="1" applyAlignment="1">
      <alignment vertical="center" wrapText="1"/>
    </xf>
    <xf numFmtId="0" fontId="9" fillId="0" borderId="11" xfId="2" applyFont="1" applyFill="1" applyBorder="1" applyAlignment="1">
      <alignment horizontal="left" vertical="center" wrapText="1"/>
    </xf>
    <xf numFmtId="0" fontId="8" fillId="0" borderId="11" xfId="2" quotePrefix="1" applyFont="1" applyFill="1" applyBorder="1" applyAlignment="1">
      <alignment horizontal="center" vertical="center" wrapText="1"/>
    </xf>
    <xf numFmtId="167" fontId="8" fillId="0" borderId="11" xfId="2" applyNumberFormat="1" applyFont="1" applyFill="1" applyBorder="1" applyAlignment="1">
      <alignment vertical="center" wrapText="1"/>
    </xf>
    <xf numFmtId="165" fontId="8" fillId="0" borderId="11" xfId="2" applyNumberFormat="1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 applyProtection="1">
      <alignment vertical="center" wrapText="1"/>
    </xf>
    <xf numFmtId="2" fontId="9" fillId="0" borderId="11" xfId="2" applyNumberFormat="1" applyFont="1" applyFill="1" applyBorder="1" applyAlignment="1">
      <alignment horizontal="center" vertical="center" wrapText="1"/>
    </xf>
    <xf numFmtId="165" fontId="9" fillId="0" borderId="11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 wrapText="1"/>
    </xf>
    <xf numFmtId="0" fontId="11" fillId="0" borderId="0" xfId="2" applyFont="1" applyFill="1" applyBorder="1"/>
    <xf numFmtId="0" fontId="10" fillId="0" borderId="11" xfId="6" applyFont="1" applyFill="1" applyBorder="1" applyAlignment="1">
      <alignment horizontal="center" vertical="center" wrapText="1"/>
    </xf>
    <xf numFmtId="0" fontId="8" fillId="0" borderId="11" xfId="2" applyFont="1" applyFill="1" applyBorder="1" applyAlignment="1" applyProtection="1">
      <alignment vertical="center" wrapText="1"/>
    </xf>
    <xf numFmtId="2" fontId="8" fillId="0" borderId="11" xfId="2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vertical="center"/>
    </xf>
    <xf numFmtId="0" fontId="12" fillId="0" borderId="11" xfId="5" applyFont="1" applyFill="1" applyBorder="1" applyAlignment="1" applyProtection="1">
      <alignment vertical="center" wrapText="1"/>
    </xf>
    <xf numFmtId="15" fontId="9" fillId="0" borderId="11" xfId="12" applyNumberFormat="1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vertical="center"/>
    </xf>
    <xf numFmtId="0" fontId="8" fillId="0" borderId="0" xfId="2" applyFont="1" applyFill="1" applyBorder="1" applyAlignment="1" applyProtection="1">
      <alignment vertical="center" wrapText="1"/>
    </xf>
    <xf numFmtId="15" fontId="9" fillId="0" borderId="0" xfId="12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/>
    </xf>
    <xf numFmtId="15" fontId="9" fillId="0" borderId="4" xfId="12" applyNumberFormat="1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left"/>
    </xf>
    <xf numFmtId="0" fontId="8" fillId="0" borderId="16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left" vertical="center" wrapText="1"/>
    </xf>
    <xf numFmtId="0" fontId="9" fillId="0" borderId="16" xfId="2" quotePrefix="1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vertical="center" wrapText="1"/>
    </xf>
    <xf numFmtId="0" fontId="8" fillId="0" borderId="16" xfId="2" applyFont="1" applyFill="1" applyBorder="1" applyAlignment="1">
      <alignment vertical="center" wrapText="1"/>
    </xf>
    <xf numFmtId="165" fontId="8" fillId="0" borderId="8" xfId="2" applyNumberFormat="1" applyFont="1" applyFill="1" applyBorder="1" applyAlignment="1">
      <alignment horizontal="center" vertical="center" wrapText="1"/>
    </xf>
    <xf numFmtId="15" fontId="8" fillId="0" borderId="15" xfId="2" applyNumberFormat="1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166" fontId="8" fillId="0" borderId="15" xfId="2" applyNumberFormat="1" applyFont="1" applyFill="1" applyBorder="1" applyAlignment="1">
      <alignment horizontal="center" vertical="center" wrapText="1"/>
    </xf>
    <xf numFmtId="0" fontId="9" fillId="0" borderId="11" xfId="5" applyFont="1" applyFill="1" applyBorder="1" applyAlignment="1">
      <alignment vertical="center" wrapText="1"/>
    </xf>
    <xf numFmtId="0" fontId="9" fillId="0" borderId="11" xfId="5" applyFont="1" applyFill="1" applyBorder="1" applyAlignment="1">
      <alignment horizontal="left" vertical="center" wrapText="1"/>
    </xf>
    <xf numFmtId="167" fontId="10" fillId="0" borderId="11" xfId="5" applyNumberFormat="1" applyFont="1" applyFill="1" applyBorder="1" applyAlignment="1">
      <alignment vertical="center" wrapText="1"/>
    </xf>
    <xf numFmtId="0" fontId="8" fillId="0" borderId="11" xfId="5" applyFont="1" applyFill="1" applyBorder="1" applyAlignment="1">
      <alignment vertical="center" wrapText="1"/>
    </xf>
    <xf numFmtId="0" fontId="10" fillId="0" borderId="11" xfId="7" applyFont="1" applyFill="1" applyBorder="1" applyAlignment="1">
      <alignment horizontal="center" vertical="center" wrapText="1"/>
    </xf>
    <xf numFmtId="0" fontId="8" fillId="3" borderId="17" xfId="2" applyFont="1" applyFill="1" applyBorder="1" applyAlignment="1">
      <alignment horizontal="left" vertical="center"/>
    </xf>
    <xf numFmtId="0" fontId="4" fillId="3" borderId="17" xfId="2" applyFont="1" applyFill="1" applyBorder="1" applyAlignment="1">
      <alignment horizontal="left" vertical="center"/>
    </xf>
    <xf numFmtId="0" fontId="4" fillId="3" borderId="20" xfId="2" applyFont="1" applyFill="1" applyBorder="1" applyAlignment="1">
      <alignment horizontal="left" vertical="center" wrapText="1"/>
    </xf>
    <xf numFmtId="165" fontId="9" fillId="0" borderId="11" xfId="12" applyNumberFormat="1" applyFont="1" applyFill="1" applyBorder="1" applyAlignment="1">
      <alignment horizontal="center" vertical="center" wrapText="1"/>
    </xf>
    <xf numFmtId="165" fontId="8" fillId="0" borderId="11" xfId="12" applyNumberFormat="1" applyFont="1" applyFill="1" applyBorder="1" applyAlignment="1">
      <alignment horizontal="center" vertical="center" wrapText="1"/>
    </xf>
    <xf numFmtId="165" fontId="8" fillId="0" borderId="11" xfId="5" applyNumberFormat="1" applyFont="1" applyFill="1" applyBorder="1" applyAlignment="1">
      <alignment vertical="center" wrapText="1"/>
    </xf>
    <xf numFmtId="0" fontId="11" fillId="0" borderId="11" xfId="5" applyFont="1" applyFill="1" applyBorder="1" applyAlignment="1">
      <alignment horizontal="left" vertical="center"/>
    </xf>
    <xf numFmtId="0" fontId="11" fillId="0" borderId="11" xfId="5" applyFont="1" applyFill="1" applyBorder="1" applyAlignment="1">
      <alignment vertical="center" wrapText="1"/>
    </xf>
    <xf numFmtId="0" fontId="8" fillId="0" borderId="11" xfId="12" applyFont="1" applyFill="1" applyBorder="1" applyAlignment="1">
      <alignment horizontal="center" vertical="center" wrapText="1"/>
    </xf>
    <xf numFmtId="0" fontId="8" fillId="0" borderId="11" xfId="16" applyFont="1" applyFill="1" applyBorder="1" applyAlignment="1">
      <alignment horizontal="left" vertical="center" wrapText="1"/>
    </xf>
    <xf numFmtId="0" fontId="8" fillId="0" borderId="11" xfId="5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 wrapText="1"/>
    </xf>
    <xf numFmtId="169" fontId="8" fillId="0" borderId="0" xfId="2" applyNumberFormat="1" applyFont="1" applyFill="1" applyBorder="1" applyAlignment="1">
      <alignment vertical="center" wrapText="1"/>
    </xf>
    <xf numFmtId="15" fontId="8" fillId="0" borderId="0" xfId="2" applyNumberFormat="1" applyFont="1" applyFill="1" applyBorder="1" applyAlignment="1">
      <alignment horizontal="center" vertical="center" wrapText="1"/>
    </xf>
    <xf numFmtId="14" fontId="15" fillId="0" borderId="0" xfId="2" applyNumberFormat="1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vertical="center" wrapText="1"/>
    </xf>
    <xf numFmtId="15" fontId="8" fillId="0" borderId="0" xfId="2" applyNumberFormat="1" applyFont="1" applyFill="1" applyBorder="1" applyAlignment="1">
      <alignment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2" xfId="2" applyFont="1" applyFill="1" applyBorder="1" applyAlignment="1">
      <alignment vertical="center" wrapText="1"/>
    </xf>
    <xf numFmtId="0" fontId="4" fillId="3" borderId="3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top"/>
    </xf>
    <xf numFmtId="0" fontId="10" fillId="0" borderId="11" xfId="11" applyFont="1" applyFill="1" applyBorder="1" applyAlignment="1">
      <alignment vertical="center" wrapText="1"/>
    </xf>
    <xf numFmtId="0" fontId="2" fillId="0" borderId="11" xfId="0" quotePrefix="1" applyFont="1" applyFill="1" applyBorder="1" applyAlignment="1">
      <alignment horizontal="center"/>
    </xf>
    <xf numFmtId="0" fontId="1" fillId="0" borderId="11" xfId="4" applyFill="1" applyBorder="1" applyAlignment="1">
      <alignment horizontal="center" vertical="center"/>
    </xf>
    <xf numFmtId="15" fontId="8" fillId="0" borderId="11" xfId="2" applyNumberFormat="1" applyFont="1" applyFill="1" applyBorder="1" applyAlignment="1">
      <alignment horizontal="center" vertical="center" wrapText="1"/>
    </xf>
    <xf numFmtId="0" fontId="5" fillId="0" borderId="11" xfId="0" applyFont="1" applyBorder="1"/>
    <xf numFmtId="0" fontId="4" fillId="3" borderId="17" xfId="2" applyFont="1" applyFill="1" applyBorder="1" applyAlignment="1">
      <alignment vertical="center" wrapText="1"/>
    </xf>
    <xf numFmtId="0" fontId="4" fillId="3" borderId="20" xfId="2" applyFont="1" applyFill="1" applyBorder="1" applyAlignment="1">
      <alignment vertical="center" wrapText="1"/>
    </xf>
    <xf numFmtId="0" fontId="4" fillId="3" borderId="21" xfId="2" applyFont="1" applyFill="1" applyBorder="1" applyAlignment="1">
      <alignment vertical="center" wrapText="1"/>
    </xf>
    <xf numFmtId="0" fontId="12" fillId="0" borderId="11" xfId="5" applyFont="1" applyFill="1" applyBorder="1" applyAlignment="1">
      <alignment vertical="center" wrapText="1"/>
    </xf>
    <xf numFmtId="0" fontId="3" fillId="2" borderId="0" xfId="2" applyFont="1" applyFill="1" applyBorder="1" applyAlignment="1"/>
    <xf numFmtId="0" fontId="3" fillId="2" borderId="0" xfId="2" applyFont="1" applyFill="1" applyBorder="1" applyAlignment="1">
      <alignment horizontal="center" wrapText="1"/>
    </xf>
    <xf numFmtId="0" fontId="3" fillId="2" borderId="0" xfId="2" applyFont="1" applyFill="1" applyBorder="1" applyAlignment="1">
      <alignment wrapText="1"/>
    </xf>
    <xf numFmtId="0" fontId="4" fillId="2" borderId="0" xfId="2" applyFont="1" applyFill="1" applyBorder="1" applyAlignment="1"/>
    <xf numFmtId="0" fontId="2" fillId="0" borderId="0" xfId="0" applyFont="1" applyFill="1" applyBorder="1"/>
    <xf numFmtId="0" fontId="13" fillId="2" borderId="0" xfId="2" applyFont="1" applyFill="1" applyBorder="1" applyAlignment="1"/>
    <xf numFmtId="0" fontId="3" fillId="2" borderId="0" xfId="3" applyFont="1" applyFill="1" applyBorder="1" applyAlignment="1">
      <alignment vertical="top"/>
    </xf>
    <xf numFmtId="0" fontId="13" fillId="0" borderId="0" xfId="2" applyFont="1" applyFill="1" applyBorder="1" applyAlignment="1"/>
    <xf numFmtId="0" fontId="13" fillId="0" borderId="0" xfId="2" applyFont="1" applyFill="1" applyBorder="1" applyAlignment="1">
      <alignment horizontal="center" wrapText="1"/>
    </xf>
    <xf numFmtId="0" fontId="13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wrapText="1"/>
    </xf>
    <xf numFmtId="0" fontId="13" fillId="2" borderId="0" xfId="2" applyFont="1" applyFill="1" applyBorder="1" applyAlignment="1">
      <alignment horizontal="center" wrapText="1"/>
    </xf>
    <xf numFmtId="0" fontId="13" fillId="2" borderId="0" xfId="2" applyFont="1" applyFill="1" applyBorder="1" applyAlignment="1">
      <alignment horizontal="center"/>
    </xf>
    <xf numFmtId="0" fontId="13" fillId="2" borderId="0" xfId="2" applyFont="1" applyFill="1" applyBorder="1" applyAlignment="1">
      <alignment wrapText="1"/>
    </xf>
    <xf numFmtId="0" fontId="13" fillId="0" borderId="0" xfId="4" applyFont="1" applyFill="1" applyBorder="1"/>
    <xf numFmtId="0" fontId="13" fillId="0" borderId="0" xfId="4" applyFont="1" applyFill="1" applyBorder="1" applyAlignment="1">
      <alignment wrapText="1"/>
    </xf>
    <xf numFmtId="0" fontId="2" fillId="4" borderId="2" xfId="0" applyFont="1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0" fontId="3" fillId="3" borderId="1" xfId="2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wrapText="1"/>
    </xf>
    <xf numFmtId="0" fontId="4" fillId="0" borderId="0" xfId="2" applyFont="1" applyFill="1" applyBorder="1" applyAlignment="1">
      <alignment vertical="center" wrapText="1"/>
    </xf>
    <xf numFmtId="0" fontId="9" fillId="0" borderId="11" xfId="2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left" vertical="center" wrapText="1"/>
    </xf>
    <xf numFmtId="0" fontId="9" fillId="0" borderId="11" xfId="2" quotePrefix="1" applyFont="1" applyFill="1" applyBorder="1" applyAlignment="1">
      <alignment horizontal="center" vertical="center" wrapText="1"/>
    </xf>
    <xf numFmtId="167" fontId="9" fillId="0" borderId="8" xfId="6" applyNumberFormat="1" applyFont="1" applyFill="1" applyBorder="1" applyAlignment="1">
      <alignment horizontal="left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left" vertical="center" wrapText="1"/>
    </xf>
    <xf numFmtId="165" fontId="9" fillId="0" borderId="11" xfId="5" quotePrefix="1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left" vertical="center" wrapText="1"/>
    </xf>
    <xf numFmtId="0" fontId="9" fillId="0" borderId="11" xfId="2" applyFont="1" applyFill="1" applyBorder="1" applyAlignment="1">
      <alignment vertical="center"/>
    </xf>
    <xf numFmtId="168" fontId="9" fillId="0" borderId="11" xfId="2" applyNumberFormat="1" applyFont="1" applyFill="1" applyBorder="1" applyAlignment="1">
      <alignment vertical="center"/>
    </xf>
    <xf numFmtId="165" fontId="9" fillId="0" borderId="11" xfId="5" applyNumberFormat="1" applyFont="1" applyFill="1" applyBorder="1" applyAlignment="1">
      <alignment horizontal="center" vertical="center"/>
    </xf>
    <xf numFmtId="165" fontId="9" fillId="0" borderId="11" xfId="2" applyNumberFormat="1" applyFont="1" applyFill="1" applyBorder="1" applyAlignment="1">
      <alignment horizontal="center" vertical="center"/>
    </xf>
    <xf numFmtId="165" fontId="9" fillId="0" borderId="11" xfId="2" applyNumberFormat="1" applyFont="1" applyFill="1" applyBorder="1" applyAlignment="1">
      <alignment vertical="center"/>
    </xf>
    <xf numFmtId="167" fontId="9" fillId="0" borderId="11" xfId="2" applyNumberFormat="1" applyFont="1" applyFill="1" applyBorder="1" applyAlignment="1">
      <alignment horizontal="left" vertical="center" wrapText="1"/>
    </xf>
    <xf numFmtId="165" fontId="9" fillId="0" borderId="11" xfId="7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/>
    </xf>
    <xf numFmtId="0" fontId="8" fillId="5" borderId="11" xfId="2" applyFont="1" applyFill="1" applyBorder="1" applyAlignment="1">
      <alignment horizontal="left" vertical="center" wrapText="1"/>
    </xf>
    <xf numFmtId="0" fontId="8" fillId="5" borderId="11" xfId="2" applyFont="1" applyFill="1" applyBorder="1" applyAlignment="1">
      <alignment vertical="center" wrapText="1"/>
    </xf>
    <xf numFmtId="165" fontId="8" fillId="5" borderId="11" xfId="2" applyNumberFormat="1" applyFont="1" applyFill="1" applyBorder="1" applyAlignment="1">
      <alignment horizontal="center" vertical="center" wrapText="1"/>
    </xf>
    <xf numFmtId="165" fontId="8" fillId="5" borderId="11" xfId="2" applyNumberFormat="1" applyFont="1" applyFill="1" applyBorder="1" applyAlignment="1">
      <alignment horizontal="left" vertical="center" wrapText="1"/>
    </xf>
    <xf numFmtId="44" fontId="8" fillId="5" borderId="11" xfId="8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/>
    </xf>
    <xf numFmtId="0" fontId="9" fillId="0" borderId="11" xfId="2" applyFont="1" applyFill="1" applyBorder="1" applyAlignment="1">
      <alignment horizontal="center" vertical="center" wrapText="1"/>
    </xf>
    <xf numFmtId="0" fontId="9" fillId="0" borderId="11" xfId="9" applyFont="1" applyFill="1" applyBorder="1" applyAlignment="1">
      <alignment horizontal="left" vertical="center" wrapText="1"/>
    </xf>
    <xf numFmtId="0" fontId="9" fillId="0" borderId="11" xfId="10" applyFont="1" applyFill="1" applyBorder="1" applyAlignment="1">
      <alignment horizontal="left" vertical="center" wrapText="1"/>
    </xf>
    <xf numFmtId="0" fontId="9" fillId="0" borderId="11" xfId="6" applyFont="1" applyFill="1" applyBorder="1" applyAlignment="1">
      <alignment horizontal="center" vertical="top" wrapText="1"/>
    </xf>
    <xf numFmtId="0" fontId="9" fillId="0" borderId="11" xfId="6" applyFont="1" applyFill="1" applyBorder="1" applyAlignment="1">
      <alignment horizontal="left" vertical="top" wrapText="1"/>
    </xf>
    <xf numFmtId="167" fontId="9" fillId="0" borderId="11" xfId="6" applyNumberFormat="1" applyFont="1" applyFill="1" applyBorder="1" applyAlignment="1">
      <alignment horizontal="left" vertical="center" wrapText="1"/>
    </xf>
    <xf numFmtId="15" fontId="9" fillId="0" borderId="11" xfId="2" quotePrefix="1" applyNumberFormat="1" applyFont="1" applyFill="1" applyBorder="1" applyAlignment="1">
      <alignment horizontal="center" vertical="center" wrapText="1"/>
    </xf>
    <xf numFmtId="15" fontId="9" fillId="0" borderId="11" xfId="2" applyNumberFormat="1" applyFont="1" applyFill="1" applyBorder="1" applyAlignment="1">
      <alignment horizontal="center" vertical="center" wrapText="1"/>
    </xf>
    <xf numFmtId="166" fontId="9" fillId="0" borderId="11" xfId="2" applyNumberFormat="1" applyFont="1" applyFill="1" applyBorder="1" applyAlignment="1">
      <alignment vertical="center" wrapText="1"/>
    </xf>
    <xf numFmtId="0" fontId="9" fillId="0" borderId="11" xfId="6" applyFont="1" applyFill="1" applyBorder="1" applyAlignment="1">
      <alignment horizontal="center" vertical="center" wrapText="1"/>
    </xf>
    <xf numFmtId="0" fontId="9" fillId="0" borderId="11" xfId="6" applyFont="1" applyFill="1" applyBorder="1" applyAlignment="1">
      <alignment horizontal="left" vertical="center" wrapText="1"/>
    </xf>
    <xf numFmtId="0" fontId="9" fillId="0" borderId="11" xfId="5" applyFont="1" applyFill="1" applyBorder="1" applyAlignment="1">
      <alignment horizontal="center" vertical="center" wrapText="1"/>
    </xf>
    <xf numFmtId="0" fontId="9" fillId="0" borderId="11" xfId="11" applyFont="1" applyFill="1" applyBorder="1" applyAlignment="1">
      <alignment horizontal="left" vertical="center" wrapText="1"/>
    </xf>
    <xf numFmtId="0" fontId="9" fillId="0" borderId="11" xfId="5" quotePrefix="1" applyFont="1" applyFill="1" applyBorder="1" applyAlignment="1">
      <alignment horizontal="center" vertical="center" wrapText="1"/>
    </xf>
    <xf numFmtId="167" fontId="9" fillId="0" borderId="11" xfId="5" applyNumberFormat="1" applyFont="1" applyFill="1" applyBorder="1" applyAlignment="1">
      <alignment horizontal="left" vertical="center" wrapText="1"/>
    </xf>
    <xf numFmtId="165" fontId="9" fillId="5" borderId="11" xfId="5" applyNumberFormat="1" applyFont="1" applyFill="1" applyBorder="1" applyAlignment="1">
      <alignment horizontal="left" vertical="center" wrapText="1"/>
    </xf>
    <xf numFmtId="0" fontId="9" fillId="5" borderId="11" xfId="5" applyFont="1" applyFill="1" applyBorder="1" applyAlignment="1">
      <alignment horizontal="left" vertical="center" wrapText="1"/>
    </xf>
    <xf numFmtId="0" fontId="9" fillId="0" borderId="0" xfId="5" applyFont="1" applyFill="1" applyBorder="1" applyAlignment="1">
      <alignment vertical="center" wrapText="1"/>
    </xf>
    <xf numFmtId="0" fontId="9" fillId="0" borderId="0" xfId="6" applyFont="1" applyFill="1" applyBorder="1" applyAlignment="1">
      <alignment horizontal="center" vertical="top" wrapText="1"/>
    </xf>
    <xf numFmtId="0" fontId="15" fillId="0" borderId="0" xfId="6" applyFont="1" applyFill="1" applyBorder="1" applyAlignment="1">
      <alignment horizontal="left" vertical="top" wrapText="1"/>
    </xf>
    <xf numFmtId="0" fontId="9" fillId="0" borderId="0" xfId="2" quotePrefix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 wrapText="1"/>
    </xf>
    <xf numFmtId="167" fontId="9" fillId="0" borderId="0" xfId="6" applyNumberFormat="1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center" vertical="center" wrapText="1"/>
    </xf>
    <xf numFmtId="166" fontId="9" fillId="0" borderId="0" xfId="2" applyNumberFormat="1" applyFont="1" applyFill="1" applyBorder="1" applyAlignment="1">
      <alignment vertical="center" wrapText="1"/>
    </xf>
    <xf numFmtId="0" fontId="9" fillId="0" borderId="11" xfId="13" applyFont="1" applyFill="1" applyBorder="1" applyAlignment="1">
      <alignment horizontal="center" vertical="center" wrapText="1"/>
    </xf>
    <xf numFmtId="165" fontId="9" fillId="0" borderId="0" xfId="2" quotePrefix="1" applyNumberFormat="1" applyFont="1" applyFill="1" applyBorder="1" applyAlignment="1">
      <alignment horizontal="center" vertical="center" wrapText="1"/>
    </xf>
    <xf numFmtId="15" fontId="9" fillId="0" borderId="0" xfId="5" quotePrefix="1" applyNumberFormat="1" applyFont="1" applyFill="1" applyBorder="1" applyAlignment="1">
      <alignment horizontal="left" vertical="center" wrapText="1"/>
    </xf>
    <xf numFmtId="0" fontId="9" fillId="0" borderId="0" xfId="5" applyFont="1" applyFill="1" applyBorder="1" applyAlignment="1">
      <alignment horizontal="left" vertical="center" wrapText="1"/>
    </xf>
    <xf numFmtId="164" fontId="9" fillId="0" borderId="0" xfId="1" applyNumberFormat="1" applyFont="1" applyFill="1" applyBorder="1" applyAlignment="1">
      <alignment horizontal="left" vertical="center" wrapText="1"/>
    </xf>
    <xf numFmtId="15" fontId="9" fillId="0" borderId="0" xfId="5" applyNumberFormat="1" applyFont="1" applyFill="1" applyBorder="1" applyAlignment="1">
      <alignment horizontal="left" vertical="center" wrapText="1"/>
    </xf>
    <xf numFmtId="167" fontId="9" fillId="0" borderId="8" xfId="2" applyNumberFormat="1" applyFont="1" applyFill="1" applyBorder="1" applyAlignment="1">
      <alignment horizontal="left" vertical="center" wrapText="1"/>
    </xf>
    <xf numFmtId="0" fontId="9" fillId="0" borderId="8" xfId="2" applyFont="1" applyFill="1" applyBorder="1" applyAlignment="1">
      <alignment vertical="center" wrapText="1"/>
    </xf>
    <xf numFmtId="15" fontId="9" fillId="0" borderId="19" xfId="2" quotePrefix="1" applyNumberFormat="1" applyFont="1" applyFill="1" applyBorder="1" applyAlignment="1">
      <alignment horizontal="center" vertical="center" wrapText="1"/>
    </xf>
    <xf numFmtId="165" fontId="9" fillId="0" borderId="8" xfId="2" applyNumberFormat="1" applyFont="1" applyFill="1" applyBorder="1" applyAlignment="1">
      <alignment horizontal="center" vertical="center"/>
    </xf>
    <xf numFmtId="15" fontId="9" fillId="0" borderId="7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vertical="center"/>
    </xf>
    <xf numFmtId="0" fontId="13" fillId="0" borderId="0" xfId="14" applyFont="1" applyFill="1" applyBorder="1" applyAlignment="1">
      <alignment vertical="center"/>
    </xf>
    <xf numFmtId="167" fontId="9" fillId="0" borderId="11" xfId="5" applyNumberFormat="1" applyFont="1" applyFill="1" applyBorder="1" applyAlignment="1">
      <alignment vertical="center" wrapText="1"/>
    </xf>
    <xf numFmtId="165" fontId="9" fillId="0" borderId="11" xfId="13" applyNumberFormat="1" applyFont="1" applyFill="1" applyBorder="1" applyAlignment="1">
      <alignment horizontal="center" vertical="center" wrapText="1"/>
    </xf>
    <xf numFmtId="0" fontId="13" fillId="0" borderId="0" xfId="5" applyFont="1" applyFill="1" applyBorder="1" applyAlignment="1"/>
    <xf numFmtId="165" fontId="9" fillId="0" borderId="11" xfId="5" applyNumberFormat="1" applyFont="1" applyFill="1" applyBorder="1" applyAlignment="1">
      <alignment horizontal="left" vertical="center" wrapText="1"/>
    </xf>
    <xf numFmtId="165" fontId="9" fillId="0" borderId="0" xfId="5" applyNumberFormat="1" applyFont="1" applyFill="1" applyBorder="1" applyAlignment="1">
      <alignment horizontal="center" vertical="center" wrapText="1"/>
    </xf>
    <xf numFmtId="0" fontId="9" fillId="0" borderId="11" xfId="5" quotePrefix="1" applyFont="1" applyFill="1" applyBorder="1" applyAlignment="1">
      <alignment horizontal="left" vertical="center" wrapText="1"/>
    </xf>
    <xf numFmtId="0" fontId="9" fillId="0" borderId="11" xfId="7" applyFont="1" applyFill="1" applyBorder="1" applyAlignment="1">
      <alignment horizontal="center" vertical="center" wrapText="1"/>
    </xf>
    <xf numFmtId="165" fontId="9" fillId="0" borderId="8" xfId="7" applyNumberFormat="1" applyFont="1" applyFill="1" applyBorder="1" applyAlignment="1">
      <alignment horizontal="center" vertical="center" wrapText="1"/>
    </xf>
    <xf numFmtId="165" fontId="9" fillId="0" borderId="11" xfId="2" quotePrefix="1" applyNumberFormat="1" applyFont="1" applyFill="1" applyBorder="1" applyAlignment="1">
      <alignment horizontal="center" vertical="center" wrapText="1"/>
    </xf>
    <xf numFmtId="0" fontId="15" fillId="0" borderId="0" xfId="9" applyFont="1" applyFill="1" applyBorder="1" applyAlignment="1">
      <alignment horizontal="left" wrapText="1"/>
    </xf>
    <xf numFmtId="0" fontId="9" fillId="0" borderId="0" xfId="7" applyFont="1" applyFill="1" applyBorder="1" applyAlignment="1">
      <alignment horizontal="left" vertical="center" wrapText="1"/>
    </xf>
    <xf numFmtId="167" fontId="12" fillId="0" borderId="0" xfId="2" applyNumberFormat="1" applyFont="1" applyFill="1" applyBorder="1" applyAlignment="1">
      <alignment horizontal="left" vertical="top" wrapText="1"/>
    </xf>
    <xf numFmtId="165" fontId="9" fillId="0" borderId="0" xfId="2" applyNumberFormat="1" applyFont="1" applyFill="1" applyBorder="1" applyAlignment="1">
      <alignment horizontal="center" vertical="center" wrapText="1"/>
    </xf>
    <xf numFmtId="165" fontId="9" fillId="0" borderId="0" xfId="2" applyNumberFormat="1" applyFont="1" applyFill="1" applyBorder="1" applyAlignment="1">
      <alignment vertical="center" wrapText="1"/>
    </xf>
    <xf numFmtId="0" fontId="9" fillId="0" borderId="11" xfId="10" applyFont="1" applyFill="1" applyBorder="1" applyAlignment="1">
      <alignment horizontal="center" vertical="center" wrapText="1"/>
    </xf>
    <xf numFmtId="0" fontId="9" fillId="0" borderId="8" xfId="13" applyFont="1" applyFill="1" applyBorder="1" applyAlignment="1">
      <alignment horizontal="center" vertical="center" wrapText="1"/>
    </xf>
    <xf numFmtId="0" fontId="9" fillId="0" borderId="11" xfId="15" applyFont="1" applyFill="1" applyBorder="1" applyAlignment="1">
      <alignment horizontal="left" vertical="center" wrapText="1"/>
    </xf>
    <xf numFmtId="164" fontId="9" fillId="0" borderId="11" xfId="5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/>
    </xf>
    <xf numFmtId="15" fontId="9" fillId="0" borderId="11" xfId="5" quotePrefix="1" applyNumberFormat="1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vertical="center"/>
    </xf>
    <xf numFmtId="165" fontId="9" fillId="0" borderId="0" xfId="2" applyNumberFormat="1" applyFont="1" applyFill="1" applyBorder="1" applyAlignment="1">
      <alignment horizontal="center" vertical="top" wrapText="1"/>
    </xf>
    <xf numFmtId="0" fontId="9" fillId="0" borderId="0" xfId="2" applyFont="1" applyFill="1" applyBorder="1" applyAlignment="1">
      <alignment vertical="top" wrapText="1"/>
    </xf>
    <xf numFmtId="0" fontId="9" fillId="0" borderId="11" xfId="11" applyFont="1" applyFill="1" applyBorder="1" applyAlignment="1">
      <alignment vertical="center" wrapText="1"/>
    </xf>
    <xf numFmtId="0" fontId="13" fillId="0" borderId="11" xfId="4" applyFont="1" applyFill="1" applyBorder="1" applyAlignment="1">
      <alignment horizontal="center" vertical="center"/>
    </xf>
    <xf numFmtId="165" fontId="9" fillId="0" borderId="7" xfId="5" applyNumberFormat="1" applyFont="1" applyFill="1" applyBorder="1" applyAlignment="1">
      <alignment horizontal="center" vertical="center" wrapText="1"/>
    </xf>
    <xf numFmtId="165" fontId="9" fillId="0" borderId="0" xfId="7" applyNumberFormat="1" applyFont="1" applyFill="1" applyBorder="1" applyAlignment="1">
      <alignment horizontal="center" vertical="center" wrapText="1"/>
    </xf>
    <xf numFmtId="170" fontId="9" fillId="0" borderId="11" xfId="5" applyNumberFormat="1" applyFont="1" applyFill="1" applyBorder="1" applyAlignment="1">
      <alignment vertical="center" wrapText="1"/>
    </xf>
    <xf numFmtId="0" fontId="9" fillId="0" borderId="8" xfId="5" applyFont="1" applyFill="1" applyBorder="1" applyAlignment="1">
      <alignment horizontal="center" vertical="center" wrapText="1"/>
    </xf>
    <xf numFmtId="171" fontId="5" fillId="0" borderId="0" xfId="2" applyNumberFormat="1" applyFont="1" applyFill="1" applyBorder="1" applyAlignment="1"/>
    <xf numFmtId="165" fontId="12" fillId="0" borderId="11" xfId="5" applyNumberFormat="1" applyFont="1" applyFill="1" applyBorder="1" applyAlignment="1">
      <alignment horizontal="center" vertical="center" wrapText="1"/>
    </xf>
    <xf numFmtId="165" fontId="14" fillId="0" borderId="11" xfId="5" applyNumberFormat="1" applyFont="1" applyFill="1" applyBorder="1" applyAlignment="1">
      <alignment horizontal="center" vertical="center" wrapText="1"/>
    </xf>
    <xf numFmtId="0" fontId="9" fillId="0" borderId="11" xfId="5" applyFont="1" applyFill="1" applyBorder="1" applyAlignment="1">
      <alignment horizontal="left" wrapText="1"/>
    </xf>
    <xf numFmtId="0" fontId="2" fillId="4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3" borderId="12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17" xfId="2" applyFont="1" applyFill="1" applyBorder="1" applyAlignment="1">
      <alignment horizontal="center" vertical="center" wrapText="1"/>
    </xf>
    <xf numFmtId="0" fontId="8" fillId="3" borderId="21" xfId="2" applyFont="1" applyFill="1" applyBorder="1" applyAlignment="1">
      <alignment horizontal="center" vertical="center" wrapText="1"/>
    </xf>
    <xf numFmtId="0" fontId="8" fillId="3" borderId="16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18" xfId="2" applyFont="1" applyFill="1" applyBorder="1" applyAlignment="1">
      <alignment horizontal="center" vertical="center" wrapText="1"/>
    </xf>
    <xf numFmtId="0" fontId="8" fillId="3" borderId="20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0" fontId="8" fillId="3" borderId="17" xfId="2" applyFont="1" applyFill="1" applyBorder="1" applyAlignment="1">
      <alignment horizontal="center" vertical="center" wrapText="1"/>
    </xf>
    <xf numFmtId="0" fontId="8" fillId="3" borderId="22" xfId="2" applyFont="1" applyFill="1" applyBorder="1" applyAlignment="1">
      <alignment horizontal="center" vertical="center" wrapText="1"/>
    </xf>
    <xf numFmtId="0" fontId="8" fillId="3" borderId="23" xfId="2" applyFont="1" applyFill="1" applyBorder="1" applyAlignment="1">
      <alignment horizontal="center" vertical="center" wrapText="1"/>
    </xf>
    <xf numFmtId="0" fontId="8" fillId="3" borderId="24" xfId="2" applyFont="1" applyFill="1" applyBorder="1" applyAlignment="1">
      <alignment horizontal="center" vertical="center" wrapText="1"/>
    </xf>
    <xf numFmtId="0" fontId="8" fillId="3" borderId="18" xfId="2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8" fillId="3" borderId="21" xfId="2" applyFont="1" applyFill="1" applyBorder="1" applyAlignment="1">
      <alignment horizontal="center" vertical="center" wrapText="1"/>
    </xf>
    <xf numFmtId="0" fontId="8" fillId="3" borderId="20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13" xfId="2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</cellXfs>
  <cellStyles count="17">
    <cellStyle name="Currency" xfId="1" builtinId="4"/>
    <cellStyle name="Currency 2" xfId="8"/>
    <cellStyle name="Normal" xfId="0" builtinId="0"/>
    <cellStyle name="Normal 2" xfId="4"/>
    <cellStyle name="Normal 2 2" xfId="6"/>
    <cellStyle name="Normal 2 2 2 2" xfId="10"/>
    <cellStyle name="Normal 2 2 2 2 2" xfId="3"/>
    <cellStyle name="Normal 2 2 2 2 3" xfId="11"/>
    <cellStyle name="Normal 2 2 3" xfId="7"/>
    <cellStyle name="Normal 2 2 3 2" xfId="12"/>
    <cellStyle name="Normal 2 2 3 3" xfId="13"/>
    <cellStyle name="Normal 3 2" xfId="2"/>
    <cellStyle name="Normal 3 2 2" xfId="5"/>
    <cellStyle name="Normal 5 2" xfId="14"/>
    <cellStyle name="Normal_PEP 2" xfId="9"/>
    <cellStyle name="Normal_PEP 2 2" xfId="16"/>
    <cellStyle name="Normal_PEP 2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"/>
  <sheetViews>
    <sheetView showGridLines="0" tabSelected="1" zoomScale="70" zoomScaleNormal="70" workbookViewId="0">
      <selection activeCell="AK48" sqref="AK48:AK49"/>
    </sheetView>
  </sheetViews>
  <sheetFormatPr defaultColWidth="86.59765625" defaultRowHeight="13.8"/>
  <cols>
    <col min="1" max="1" width="16.296875" customWidth="1"/>
    <col min="2" max="2" width="56.8984375" customWidth="1"/>
    <col min="3" max="3" width="25" customWidth="1"/>
    <col min="4" max="4" width="8.3984375" customWidth="1"/>
    <col min="5" max="5" width="18.3984375" customWidth="1"/>
    <col min="6" max="6" width="11.59765625" customWidth="1"/>
    <col min="7" max="7" width="15.09765625" customWidth="1"/>
    <col min="8" max="8" width="13.8984375" customWidth="1"/>
    <col min="9" max="9" width="12.296875" customWidth="1"/>
    <col min="10" max="10" width="13.296875" customWidth="1"/>
    <col min="11" max="11" width="10.09765625" customWidth="1"/>
    <col min="12" max="18" width="9.8984375" customWidth="1"/>
    <col min="19" max="19" width="10.69921875" customWidth="1"/>
    <col min="20" max="20" width="9.8984375" customWidth="1"/>
    <col min="21" max="21" width="32.59765625" customWidth="1"/>
    <col min="22" max="28" width="9.8984375" customWidth="1"/>
    <col min="29" max="29" width="12.296875" customWidth="1"/>
    <col min="30" max="30" width="29.8984375" customWidth="1"/>
    <col min="31" max="31" width="9.59765625" bestFit="1" customWidth="1"/>
    <col min="32" max="33" width="15" customWidth="1"/>
    <col min="34" max="36" width="13.09765625" customWidth="1"/>
    <col min="37" max="37" width="31.3984375" customWidth="1"/>
  </cols>
  <sheetData>
    <row r="1" spans="1:38" ht="17.399999999999999">
      <c r="A1" s="107" t="s">
        <v>0</v>
      </c>
      <c r="B1" s="107" t="s">
        <v>1</v>
      </c>
      <c r="C1" s="108"/>
      <c r="D1" s="107"/>
      <c r="E1" s="109"/>
      <c r="F1" s="110"/>
      <c r="G1" s="1"/>
      <c r="H1" s="2"/>
      <c r="I1" s="111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</row>
    <row r="2" spans="1:38" ht="17.399999999999999">
      <c r="A2" s="107" t="s">
        <v>2</v>
      </c>
      <c r="B2" s="107"/>
      <c r="C2" s="108"/>
      <c r="D2" s="107"/>
      <c r="E2" s="109"/>
      <c r="F2" s="110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</row>
    <row r="3" spans="1:38" ht="17.399999999999999">
      <c r="A3" s="113" t="s">
        <v>3</v>
      </c>
      <c r="B3" s="113"/>
      <c r="C3" s="108"/>
      <c r="D3" s="107"/>
      <c r="E3" s="109"/>
      <c r="F3" s="110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</row>
    <row r="4" spans="1:38" ht="17.399999999999999">
      <c r="A4" s="3" t="s">
        <v>4</v>
      </c>
      <c r="B4" s="114"/>
      <c r="C4" s="115"/>
      <c r="D4" s="116"/>
      <c r="E4" s="117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</row>
    <row r="5" spans="1:38" ht="15.6">
      <c r="A5" s="4"/>
      <c r="B5" s="112"/>
      <c r="C5" s="118"/>
      <c r="D5" s="119"/>
      <c r="E5" s="120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</row>
    <row r="6" spans="1:38">
      <c r="A6" s="121"/>
      <c r="B6" s="121"/>
      <c r="C6" s="122"/>
      <c r="D6" s="121"/>
      <c r="E6" s="122"/>
      <c r="F6" s="121"/>
      <c r="G6" s="121"/>
      <c r="H6" s="121"/>
      <c r="I6" s="121"/>
      <c r="J6" s="121"/>
      <c r="K6" s="121"/>
      <c r="L6" s="6" t="s">
        <v>5</v>
      </c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4"/>
      <c r="AB6" s="121"/>
      <c r="AC6" s="121"/>
      <c r="AD6" s="121"/>
      <c r="AE6" s="87"/>
      <c r="AF6" s="114"/>
      <c r="AG6" s="114"/>
      <c r="AH6" s="114"/>
      <c r="AI6" s="114"/>
      <c r="AJ6" s="114"/>
      <c r="AK6" s="114"/>
      <c r="AL6" s="121"/>
    </row>
    <row r="7" spans="1:38" s="223" customFormat="1" ht="62.25" customHeight="1">
      <c r="A7" s="125" t="s">
        <v>6</v>
      </c>
      <c r="B7" s="126"/>
      <c r="C7" s="126"/>
      <c r="D7" s="126"/>
      <c r="E7" s="126"/>
      <c r="F7" s="126"/>
      <c r="G7" s="126"/>
      <c r="H7" s="126"/>
      <c r="I7" s="126"/>
      <c r="J7" s="126"/>
      <c r="K7" s="222"/>
      <c r="L7" s="245" t="s">
        <v>7</v>
      </c>
      <c r="M7" s="246"/>
      <c r="N7" s="247" t="s">
        <v>8</v>
      </c>
      <c r="O7" s="246"/>
      <c r="P7" s="247" t="s">
        <v>9</v>
      </c>
      <c r="Q7" s="246"/>
      <c r="R7" s="247" t="s">
        <v>10</v>
      </c>
      <c r="S7" s="246"/>
      <c r="T7" s="247" t="s">
        <v>11</v>
      </c>
      <c r="U7" s="246"/>
      <c r="V7" s="247" t="s">
        <v>12</v>
      </c>
      <c r="W7" s="246"/>
      <c r="X7" s="247" t="s">
        <v>13</v>
      </c>
      <c r="Y7" s="246"/>
      <c r="Z7" s="247" t="s">
        <v>14</v>
      </c>
      <c r="AA7" s="246"/>
      <c r="AB7" s="243" t="s">
        <v>15</v>
      </c>
      <c r="AC7" s="243" t="s">
        <v>16</v>
      </c>
      <c r="AD7" s="243" t="s">
        <v>17</v>
      </c>
      <c r="AE7" s="87"/>
      <c r="AF7" s="117"/>
      <c r="AG7" s="117"/>
      <c r="AH7" s="117"/>
      <c r="AI7" s="117"/>
      <c r="AJ7" s="117"/>
      <c r="AK7" s="117"/>
      <c r="AL7" s="122"/>
    </row>
    <row r="8" spans="1:38" ht="66">
      <c r="A8" s="225" t="s">
        <v>18</v>
      </c>
      <c r="B8" s="225" t="s">
        <v>19</v>
      </c>
      <c r="C8" s="225" t="s">
        <v>20</v>
      </c>
      <c r="D8" s="225" t="s">
        <v>21</v>
      </c>
      <c r="E8" s="225" t="s">
        <v>22</v>
      </c>
      <c r="F8" s="225" t="s">
        <v>23</v>
      </c>
      <c r="G8" s="225" t="s">
        <v>24</v>
      </c>
      <c r="H8" s="225" t="s">
        <v>25</v>
      </c>
      <c r="I8" s="225" t="s">
        <v>26</v>
      </c>
      <c r="J8" s="225" t="s">
        <v>27</v>
      </c>
      <c r="K8" s="225" t="s">
        <v>28</v>
      </c>
      <c r="L8" s="8" t="s">
        <v>29</v>
      </c>
      <c r="M8" s="8" t="s">
        <v>30</v>
      </c>
      <c r="N8" s="8" t="s">
        <v>29</v>
      </c>
      <c r="O8" s="8" t="s">
        <v>30</v>
      </c>
      <c r="P8" s="8" t="s">
        <v>29</v>
      </c>
      <c r="Q8" s="8" t="s">
        <v>30</v>
      </c>
      <c r="R8" s="8" t="s">
        <v>29</v>
      </c>
      <c r="S8" s="8" t="s">
        <v>30</v>
      </c>
      <c r="T8" s="8" t="s">
        <v>29</v>
      </c>
      <c r="U8" s="8" t="s">
        <v>30</v>
      </c>
      <c r="V8" s="8" t="s">
        <v>29</v>
      </c>
      <c r="W8" s="8" t="s">
        <v>30</v>
      </c>
      <c r="X8" s="8" t="s">
        <v>29</v>
      </c>
      <c r="Y8" s="8" t="s">
        <v>30</v>
      </c>
      <c r="Z8" s="8" t="s">
        <v>29</v>
      </c>
      <c r="AA8" s="9" t="s">
        <v>30</v>
      </c>
      <c r="AB8" s="244"/>
      <c r="AC8" s="244"/>
      <c r="AD8" s="244"/>
      <c r="AE8" s="87"/>
      <c r="AF8" s="114"/>
      <c r="AG8" s="114"/>
      <c r="AH8" s="114"/>
      <c r="AI8" s="114"/>
      <c r="AJ8" s="114"/>
      <c r="AK8" s="114"/>
      <c r="AL8" s="121"/>
    </row>
    <row r="9" spans="1:38" ht="26.4">
      <c r="A9" s="10" t="s">
        <v>31</v>
      </c>
      <c r="B9" s="11" t="s">
        <v>32</v>
      </c>
      <c r="C9" s="11" t="s">
        <v>33</v>
      </c>
      <c r="D9" s="12" t="s">
        <v>34</v>
      </c>
      <c r="E9" s="13" t="s">
        <v>35</v>
      </c>
      <c r="F9" s="13" t="s">
        <v>36</v>
      </c>
      <c r="G9" s="14">
        <v>500000</v>
      </c>
      <c r="H9" s="10" t="s">
        <v>31</v>
      </c>
      <c r="I9" s="15" t="s">
        <v>37</v>
      </c>
      <c r="J9" s="37" t="s">
        <v>38</v>
      </c>
      <c r="K9" s="15" t="s">
        <v>39</v>
      </c>
      <c r="L9" s="17">
        <v>42921</v>
      </c>
      <c r="M9" s="17">
        <v>42926</v>
      </c>
      <c r="N9" s="18">
        <f>L9+21</f>
        <v>42942</v>
      </c>
      <c r="O9" s="17">
        <v>42935</v>
      </c>
      <c r="P9" s="17">
        <f>N9+4</f>
        <v>42946</v>
      </c>
      <c r="Q9" s="17"/>
      <c r="R9" s="17">
        <f>P9+56</f>
        <v>43002</v>
      </c>
      <c r="S9" s="17"/>
      <c r="T9" s="17">
        <f t="shared" ref="T9:T14" si="0">R9+21</f>
        <v>43023</v>
      </c>
      <c r="U9" s="17"/>
      <c r="V9" s="17">
        <f>T9+21</f>
        <v>43044</v>
      </c>
      <c r="W9" s="17"/>
      <c r="X9" s="17">
        <f>V9+21</f>
        <v>43065</v>
      </c>
      <c r="Y9" s="17"/>
      <c r="Z9" s="17">
        <f>X9+365</f>
        <v>43430</v>
      </c>
      <c r="AA9" s="19"/>
      <c r="AB9" s="15"/>
      <c r="AC9" s="20"/>
      <c r="AD9" s="15"/>
      <c r="AE9" s="87"/>
      <c r="AF9" s="114"/>
      <c r="AG9" s="114"/>
      <c r="AH9" s="114"/>
      <c r="AI9" s="114"/>
      <c r="AJ9" s="114"/>
      <c r="AK9" s="114"/>
      <c r="AL9" s="121"/>
    </row>
    <row r="10" spans="1:38" ht="39.6">
      <c r="A10" s="10" t="s">
        <v>31</v>
      </c>
      <c r="B10" s="11" t="s">
        <v>40</v>
      </c>
      <c r="C10" s="11" t="s">
        <v>41</v>
      </c>
      <c r="D10" s="12" t="s">
        <v>34</v>
      </c>
      <c r="E10" s="13" t="s">
        <v>42</v>
      </c>
      <c r="F10" s="13" t="s">
        <v>36</v>
      </c>
      <c r="G10" s="14">
        <v>253400</v>
      </c>
      <c r="H10" s="10" t="s">
        <v>31</v>
      </c>
      <c r="I10" s="15" t="s">
        <v>37</v>
      </c>
      <c r="J10" s="37" t="s">
        <v>43</v>
      </c>
      <c r="K10" s="15" t="s">
        <v>44</v>
      </c>
      <c r="L10" s="17">
        <v>43174</v>
      </c>
      <c r="M10" s="17"/>
      <c r="N10" s="18">
        <f>L10+21</f>
        <v>43195</v>
      </c>
      <c r="O10" s="17"/>
      <c r="P10" s="17">
        <f>N10+3</f>
        <v>43198</v>
      </c>
      <c r="Q10" s="17"/>
      <c r="R10" s="17">
        <f>P10+28</f>
        <v>43226</v>
      </c>
      <c r="S10" s="17"/>
      <c r="T10" s="17">
        <f t="shared" si="0"/>
        <v>43247</v>
      </c>
      <c r="U10" s="17"/>
      <c r="V10" s="17">
        <f>T10+21</f>
        <v>43268</v>
      </c>
      <c r="W10" s="17"/>
      <c r="X10" s="17">
        <f t="shared" ref="X10" si="1">V10+14</f>
        <v>43282</v>
      </c>
      <c r="Y10" s="17"/>
      <c r="Z10" s="17">
        <f>X10+180</f>
        <v>43462</v>
      </c>
      <c r="AA10" s="19"/>
      <c r="AB10" s="15"/>
      <c r="AC10" s="15"/>
      <c r="AD10" s="15" t="s">
        <v>45</v>
      </c>
      <c r="AE10" s="87"/>
      <c r="AF10" s="87"/>
      <c r="AG10" s="87"/>
      <c r="AH10" s="87"/>
      <c r="AI10" s="87"/>
      <c r="AJ10" s="87"/>
      <c r="AK10" s="87"/>
      <c r="AL10" s="114"/>
    </row>
    <row r="11" spans="1:38" ht="26.4">
      <c r="A11" s="10" t="s">
        <v>46</v>
      </c>
      <c r="B11" s="11" t="s">
        <v>47</v>
      </c>
      <c r="C11" s="11" t="s">
        <v>33</v>
      </c>
      <c r="D11" s="12" t="s">
        <v>34</v>
      </c>
      <c r="E11" s="13" t="s">
        <v>35</v>
      </c>
      <c r="F11" s="13" t="s">
        <v>48</v>
      </c>
      <c r="G11" s="14">
        <f>980000-210000</f>
        <v>770000</v>
      </c>
      <c r="H11" s="10" t="s">
        <v>46</v>
      </c>
      <c r="I11" s="15" t="s">
        <v>37</v>
      </c>
      <c r="J11" s="37" t="s">
        <v>49</v>
      </c>
      <c r="K11" s="15" t="s">
        <v>44</v>
      </c>
      <c r="L11" s="19">
        <v>42978</v>
      </c>
      <c r="M11" s="19"/>
      <c r="N11" s="21">
        <f>L11+21</f>
        <v>42999</v>
      </c>
      <c r="O11" s="19"/>
      <c r="P11" s="19">
        <f>N11+3</f>
        <v>43002</v>
      </c>
      <c r="Q11" s="19"/>
      <c r="R11" s="19">
        <f>P11+42</f>
        <v>43044</v>
      </c>
      <c r="S11" s="19"/>
      <c r="T11" s="19">
        <f t="shared" si="0"/>
        <v>43065</v>
      </c>
      <c r="U11" s="19"/>
      <c r="V11" s="19">
        <f>T11+21</f>
        <v>43086</v>
      </c>
      <c r="W11" s="19"/>
      <c r="X11" s="19">
        <f>V11+28</f>
        <v>43114</v>
      </c>
      <c r="Y11" s="19"/>
      <c r="Z11" s="19">
        <f>X11+300</f>
        <v>43414</v>
      </c>
      <c r="AA11" s="19"/>
      <c r="AB11" s="15"/>
      <c r="AC11" s="15"/>
      <c r="AD11" s="15"/>
      <c r="AE11" s="87"/>
      <c r="AF11" s="87"/>
      <c r="AG11" s="87"/>
      <c r="AH11" s="87"/>
      <c r="AI11" s="87"/>
      <c r="AJ11" s="87"/>
      <c r="AK11" s="87"/>
      <c r="AL11" s="114"/>
    </row>
    <row r="12" spans="1:38">
      <c r="A12" s="10" t="s">
        <v>46</v>
      </c>
      <c r="B12" s="11" t="s">
        <v>50</v>
      </c>
      <c r="C12" s="11" t="s">
        <v>41</v>
      </c>
      <c r="D12" s="12" t="s">
        <v>34</v>
      </c>
      <c r="E12" s="13" t="s">
        <v>42</v>
      </c>
      <c r="F12" s="13" t="s">
        <v>48</v>
      </c>
      <c r="G12" s="14">
        <v>100000</v>
      </c>
      <c r="H12" s="10" t="s">
        <v>46</v>
      </c>
      <c r="I12" s="15" t="s">
        <v>37</v>
      </c>
      <c r="J12" s="37" t="s">
        <v>51</v>
      </c>
      <c r="K12" s="15" t="s">
        <v>44</v>
      </c>
      <c r="L12" s="19">
        <v>43185</v>
      </c>
      <c r="M12" s="19"/>
      <c r="N12" s="21">
        <f>L12+21</f>
        <v>43206</v>
      </c>
      <c r="O12" s="19"/>
      <c r="P12" s="19">
        <f>N12+3</f>
        <v>43209</v>
      </c>
      <c r="Q12" s="19"/>
      <c r="R12" s="19">
        <f>P12+28</f>
        <v>43237</v>
      </c>
      <c r="S12" s="19"/>
      <c r="T12" s="19">
        <f t="shared" si="0"/>
        <v>43258</v>
      </c>
      <c r="U12" s="19"/>
      <c r="V12" s="19">
        <f>T12+21</f>
        <v>43279</v>
      </c>
      <c r="W12" s="19"/>
      <c r="X12" s="19">
        <f t="shared" ref="X12:X18" si="2">V12+14</f>
        <v>43293</v>
      </c>
      <c r="Y12" s="19"/>
      <c r="Z12" s="19">
        <f>X12+30</f>
        <v>43323</v>
      </c>
      <c r="AA12" s="19"/>
      <c r="AB12" s="15"/>
      <c r="AC12" s="15"/>
      <c r="AD12" s="15"/>
      <c r="AE12" s="87"/>
      <c r="AF12" s="87"/>
      <c r="AG12" s="87"/>
      <c r="AH12" s="87"/>
      <c r="AI12" s="87"/>
      <c r="AJ12" s="87"/>
      <c r="AK12" s="87"/>
      <c r="AL12" s="114"/>
    </row>
    <row r="13" spans="1:38" ht="39.6">
      <c r="A13" s="10" t="s">
        <v>52</v>
      </c>
      <c r="B13" s="11" t="s">
        <v>53</v>
      </c>
      <c r="C13" s="11" t="s">
        <v>33</v>
      </c>
      <c r="D13" s="12" t="s">
        <v>34</v>
      </c>
      <c r="E13" s="13" t="s">
        <v>35</v>
      </c>
      <c r="F13" s="13" t="s">
        <v>48</v>
      </c>
      <c r="G13" s="14">
        <v>980000</v>
      </c>
      <c r="H13" s="10" t="s">
        <v>52</v>
      </c>
      <c r="I13" s="15" t="s">
        <v>37</v>
      </c>
      <c r="J13" s="37" t="s">
        <v>54</v>
      </c>
      <c r="K13" s="15" t="s">
        <v>44</v>
      </c>
      <c r="L13" s="19">
        <v>42979</v>
      </c>
      <c r="M13" s="19"/>
      <c r="N13" s="21">
        <f t="shared" ref="N13" si="3">L13+14</f>
        <v>42993</v>
      </c>
      <c r="O13" s="19"/>
      <c r="P13" s="19">
        <f t="shared" ref="P13" si="4">N13+7</f>
        <v>43000</v>
      </c>
      <c r="Q13" s="19"/>
      <c r="R13" s="19">
        <f>P13+42</f>
        <v>43042</v>
      </c>
      <c r="S13" s="19"/>
      <c r="T13" s="19">
        <f t="shared" si="0"/>
        <v>43063</v>
      </c>
      <c r="U13" s="19"/>
      <c r="V13" s="19">
        <f t="shared" ref="V13:V17" si="5">T13+21</f>
        <v>43084</v>
      </c>
      <c r="W13" s="19"/>
      <c r="X13" s="19">
        <f t="shared" si="2"/>
        <v>43098</v>
      </c>
      <c r="Y13" s="19"/>
      <c r="Z13" s="19">
        <v>43636</v>
      </c>
      <c r="AA13" s="19"/>
      <c r="AB13" s="15"/>
      <c r="AC13" s="15"/>
      <c r="AD13" s="15" t="s">
        <v>55</v>
      </c>
      <c r="AE13" s="87"/>
      <c r="AF13" s="87"/>
      <c r="AG13" s="87"/>
      <c r="AH13" s="87"/>
      <c r="AI13" s="87"/>
      <c r="AJ13" s="87"/>
      <c r="AK13" s="87"/>
      <c r="AL13" s="114"/>
    </row>
    <row r="14" spans="1:38" ht="26.4">
      <c r="A14" s="10" t="s">
        <v>52</v>
      </c>
      <c r="B14" s="11" t="s">
        <v>56</v>
      </c>
      <c r="C14" s="11" t="s">
        <v>33</v>
      </c>
      <c r="D14" s="12" t="s">
        <v>34</v>
      </c>
      <c r="E14" s="13" t="s">
        <v>35</v>
      </c>
      <c r="F14" s="13" t="s">
        <v>48</v>
      </c>
      <c r="G14" s="14">
        <v>800000</v>
      </c>
      <c r="H14" s="10" t="s">
        <v>52</v>
      </c>
      <c r="I14" s="15" t="s">
        <v>37</v>
      </c>
      <c r="J14" s="37" t="s">
        <v>57</v>
      </c>
      <c r="K14" s="15" t="s">
        <v>44</v>
      </c>
      <c r="L14" s="19">
        <v>42979</v>
      </c>
      <c r="M14" s="19"/>
      <c r="N14" s="21">
        <f>L14+21</f>
        <v>43000</v>
      </c>
      <c r="O14" s="19"/>
      <c r="P14" s="19">
        <f>N14+4</f>
        <v>43004</v>
      </c>
      <c r="Q14" s="19"/>
      <c r="R14" s="19">
        <f>P14+42</f>
        <v>43046</v>
      </c>
      <c r="S14" s="19"/>
      <c r="T14" s="19">
        <f t="shared" si="0"/>
        <v>43067</v>
      </c>
      <c r="U14" s="19"/>
      <c r="V14" s="19">
        <f t="shared" si="5"/>
        <v>43088</v>
      </c>
      <c r="W14" s="19"/>
      <c r="X14" s="19">
        <f t="shared" si="2"/>
        <v>43102</v>
      </c>
      <c r="Y14" s="19"/>
      <c r="Z14" s="19">
        <f>X14+300</f>
        <v>43402</v>
      </c>
      <c r="AA14" s="19"/>
      <c r="AB14" s="15"/>
      <c r="AC14" s="15"/>
      <c r="AD14" s="15"/>
      <c r="AE14" s="87"/>
      <c r="AF14" s="87"/>
      <c r="AG14" s="87"/>
      <c r="AH14" s="87"/>
      <c r="AI14" s="87"/>
      <c r="AJ14" s="87"/>
      <c r="AK14" s="87"/>
      <c r="AL14" s="114"/>
    </row>
    <row r="15" spans="1:38" ht="26.4">
      <c r="A15" s="10" t="s">
        <v>52</v>
      </c>
      <c r="B15" s="11" t="s">
        <v>58</v>
      </c>
      <c r="C15" s="15" t="s">
        <v>59</v>
      </c>
      <c r="D15" s="12" t="s">
        <v>34</v>
      </c>
      <c r="E15" s="13" t="s">
        <v>60</v>
      </c>
      <c r="F15" s="13" t="s">
        <v>48</v>
      </c>
      <c r="G15" s="14">
        <v>2350000</v>
      </c>
      <c r="H15" s="10" t="s">
        <v>52</v>
      </c>
      <c r="I15" s="15" t="s">
        <v>37</v>
      </c>
      <c r="J15" s="37" t="s">
        <v>61</v>
      </c>
      <c r="K15" s="15" t="s">
        <v>44</v>
      </c>
      <c r="L15" s="19">
        <v>43252</v>
      </c>
      <c r="M15" s="19"/>
      <c r="N15" s="21">
        <f>L15+21</f>
        <v>43273</v>
      </c>
      <c r="O15" s="19"/>
      <c r="P15" s="19">
        <f t="shared" ref="P15:P17" si="6">N15+7</f>
        <v>43280</v>
      </c>
      <c r="Q15" s="19"/>
      <c r="R15" s="19">
        <f>P15+56</f>
        <v>43336</v>
      </c>
      <c r="S15" s="19"/>
      <c r="T15" s="19">
        <f>R15+28</f>
        <v>43364</v>
      </c>
      <c r="U15" s="19"/>
      <c r="V15" s="19">
        <f t="shared" si="5"/>
        <v>43385</v>
      </c>
      <c r="W15" s="19"/>
      <c r="X15" s="19">
        <f t="shared" si="2"/>
        <v>43399</v>
      </c>
      <c r="Y15" s="19"/>
      <c r="Z15" s="19">
        <f>X15+90</f>
        <v>43489</v>
      </c>
      <c r="AA15" s="19"/>
      <c r="AB15" s="15"/>
      <c r="AC15" s="15"/>
      <c r="AD15" s="15"/>
      <c r="AE15" s="87"/>
      <c r="AF15" s="87"/>
      <c r="AG15" s="87"/>
      <c r="AH15" s="87"/>
      <c r="AI15" s="87"/>
      <c r="AJ15" s="87"/>
      <c r="AK15" s="87"/>
      <c r="AL15" s="114"/>
    </row>
    <row r="16" spans="1:38" ht="26.4">
      <c r="A16" s="10" t="s">
        <v>52</v>
      </c>
      <c r="B16" s="11" t="s">
        <v>62</v>
      </c>
      <c r="C16" s="15" t="s">
        <v>59</v>
      </c>
      <c r="D16" s="12" t="s">
        <v>34</v>
      </c>
      <c r="E16" s="13" t="s">
        <v>60</v>
      </c>
      <c r="F16" s="13" t="s">
        <v>48</v>
      </c>
      <c r="G16" s="14">
        <v>2300000</v>
      </c>
      <c r="H16" s="10" t="s">
        <v>52</v>
      </c>
      <c r="I16" s="15" t="s">
        <v>37</v>
      </c>
      <c r="J16" s="37" t="s">
        <v>63</v>
      </c>
      <c r="K16" s="15" t="s">
        <v>44</v>
      </c>
      <c r="L16" s="19">
        <v>43252</v>
      </c>
      <c r="M16" s="19"/>
      <c r="N16" s="21">
        <f>L16+21</f>
        <v>43273</v>
      </c>
      <c r="O16" s="19"/>
      <c r="P16" s="19">
        <f t="shared" si="6"/>
        <v>43280</v>
      </c>
      <c r="Q16" s="19"/>
      <c r="R16" s="19">
        <f>P16+56</f>
        <v>43336</v>
      </c>
      <c r="S16" s="19"/>
      <c r="T16" s="19">
        <f>R16+28</f>
        <v>43364</v>
      </c>
      <c r="U16" s="19"/>
      <c r="V16" s="19">
        <f t="shared" si="5"/>
        <v>43385</v>
      </c>
      <c r="W16" s="19"/>
      <c r="X16" s="19">
        <f t="shared" si="2"/>
        <v>43399</v>
      </c>
      <c r="Y16" s="19"/>
      <c r="Z16" s="19">
        <f>X16+90</f>
        <v>43489</v>
      </c>
      <c r="AA16" s="19"/>
      <c r="AB16" s="15"/>
      <c r="AC16" s="15"/>
      <c r="AD16" s="15"/>
      <c r="AE16" s="87"/>
      <c r="AF16" s="87"/>
      <c r="AG16" s="87"/>
      <c r="AH16" s="87"/>
      <c r="AI16" s="87"/>
      <c r="AJ16" s="87"/>
      <c r="AK16" s="87"/>
      <c r="AL16" s="114"/>
    </row>
    <row r="17" spans="1:38">
      <c r="A17" s="10" t="s">
        <v>52</v>
      </c>
      <c r="B17" s="11" t="s">
        <v>64</v>
      </c>
      <c r="C17" s="15" t="s">
        <v>41</v>
      </c>
      <c r="D17" s="12" t="s">
        <v>34</v>
      </c>
      <c r="E17" s="13" t="s">
        <v>42</v>
      </c>
      <c r="F17" s="13" t="s">
        <v>48</v>
      </c>
      <c r="G17" s="14">
        <v>25000</v>
      </c>
      <c r="H17" s="10" t="s">
        <v>52</v>
      </c>
      <c r="I17" s="15" t="s">
        <v>37</v>
      </c>
      <c r="J17" s="37" t="s">
        <v>65</v>
      </c>
      <c r="K17" s="15" t="s">
        <v>39</v>
      </c>
      <c r="L17" s="19">
        <v>42878</v>
      </c>
      <c r="M17" s="19">
        <v>42922</v>
      </c>
      <c r="N17" s="21">
        <f t="shared" ref="N17:N18" si="7">L17+14</f>
        <v>42892</v>
      </c>
      <c r="O17" s="19">
        <v>42930</v>
      </c>
      <c r="P17" s="19">
        <f t="shared" si="6"/>
        <v>42899</v>
      </c>
      <c r="Q17" s="19">
        <v>42941</v>
      </c>
      <c r="R17" s="19">
        <f>P17+28</f>
        <v>42927</v>
      </c>
      <c r="S17" s="19"/>
      <c r="T17" s="19">
        <f>R17+21</f>
        <v>42948</v>
      </c>
      <c r="U17" s="19"/>
      <c r="V17" s="19">
        <f t="shared" si="5"/>
        <v>42969</v>
      </c>
      <c r="W17" s="19"/>
      <c r="X17" s="19">
        <f t="shared" si="2"/>
        <v>42983</v>
      </c>
      <c r="Y17" s="19"/>
      <c r="Z17" s="19">
        <f>X17+61</f>
        <v>43044</v>
      </c>
      <c r="AA17" s="19"/>
      <c r="AB17" s="15"/>
      <c r="AC17" s="15"/>
      <c r="AD17" s="15" t="s">
        <v>66</v>
      </c>
      <c r="AE17" s="87"/>
      <c r="AF17" s="87"/>
      <c r="AG17" s="87"/>
      <c r="AH17" s="87"/>
      <c r="AI17" s="87"/>
      <c r="AJ17" s="87"/>
      <c r="AK17" s="87"/>
      <c r="AL17" s="114"/>
    </row>
    <row r="18" spans="1:38">
      <c r="A18" s="10" t="s">
        <v>46</v>
      </c>
      <c r="B18" s="11" t="s">
        <v>67</v>
      </c>
      <c r="C18" s="15" t="s">
        <v>41</v>
      </c>
      <c r="D18" s="12" t="s">
        <v>34</v>
      </c>
      <c r="E18" s="13" t="s">
        <v>42</v>
      </c>
      <c r="F18" s="13" t="s">
        <v>48</v>
      </c>
      <c r="G18" s="14">
        <v>210000</v>
      </c>
      <c r="H18" s="10" t="s">
        <v>46</v>
      </c>
      <c r="I18" s="15" t="s">
        <v>37</v>
      </c>
      <c r="J18" s="37" t="s">
        <v>68</v>
      </c>
      <c r="K18" s="15" t="s">
        <v>44</v>
      </c>
      <c r="L18" s="19">
        <v>42963</v>
      </c>
      <c r="M18" s="19"/>
      <c r="N18" s="21">
        <f t="shared" si="7"/>
        <v>42977</v>
      </c>
      <c r="O18" s="19"/>
      <c r="P18" s="19">
        <f>N18+3</f>
        <v>42980</v>
      </c>
      <c r="Q18" s="19"/>
      <c r="R18" s="19">
        <f>P18+28</f>
        <v>43008</v>
      </c>
      <c r="S18" s="19"/>
      <c r="T18" s="19">
        <f>R18+14</f>
        <v>43022</v>
      </c>
      <c r="U18" s="19"/>
      <c r="V18" s="19">
        <f>T18+14</f>
        <v>43036</v>
      </c>
      <c r="W18" s="19"/>
      <c r="X18" s="19">
        <f t="shared" si="2"/>
        <v>43050</v>
      </c>
      <c r="Y18" s="19"/>
      <c r="Z18" s="19">
        <f>X18+61</f>
        <v>43111</v>
      </c>
      <c r="AA18" s="19"/>
      <c r="AB18" s="15"/>
      <c r="AC18" s="15"/>
      <c r="AD18" s="15"/>
      <c r="AE18" s="87"/>
      <c r="AF18" s="87"/>
      <c r="AG18" s="87"/>
      <c r="AH18" s="87"/>
      <c r="AI18" s="87"/>
      <c r="AJ18" s="87"/>
      <c r="AK18" s="87"/>
      <c r="AL18" s="114"/>
    </row>
    <row r="19" spans="1:38" ht="15.6">
      <c r="A19" s="121"/>
      <c r="B19" s="121"/>
      <c r="C19" s="122"/>
      <c r="D19" s="121"/>
      <c r="E19" s="122"/>
      <c r="F19" s="121"/>
      <c r="G19" s="121"/>
      <c r="H19" s="121"/>
      <c r="I19" s="121"/>
      <c r="J19" s="121"/>
      <c r="K19" s="12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27"/>
      <c r="AF19" s="127"/>
      <c r="AG19" s="87"/>
      <c r="AH19" s="87"/>
      <c r="AI19" s="87"/>
      <c r="AJ19" s="87"/>
      <c r="AK19" s="87"/>
      <c r="AL19" s="121"/>
    </row>
    <row r="20" spans="1:38">
      <c r="A20" s="121"/>
      <c r="B20" s="121"/>
      <c r="C20" s="122"/>
      <c r="D20" s="121"/>
      <c r="E20" s="122"/>
      <c r="F20" s="121"/>
      <c r="G20" s="121"/>
      <c r="H20" s="121"/>
      <c r="I20" s="121"/>
      <c r="J20" s="121"/>
      <c r="K20" s="121"/>
      <c r="L20" s="6" t="s">
        <v>5</v>
      </c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4"/>
      <c r="AB20" s="121"/>
      <c r="AC20" s="121"/>
      <c r="AD20" s="121"/>
      <c r="AE20" s="87"/>
      <c r="AF20" s="87"/>
      <c r="AG20" s="87"/>
      <c r="AH20" s="87"/>
      <c r="AI20" s="87"/>
      <c r="AJ20" s="87"/>
      <c r="AK20" s="87"/>
      <c r="AL20" s="121"/>
    </row>
    <row r="21" spans="1:38" s="223" customFormat="1" ht="69.75" customHeight="1">
      <c r="A21" s="125" t="s">
        <v>69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234" t="s">
        <v>7</v>
      </c>
      <c r="M21" s="248"/>
      <c r="N21" s="234" t="s">
        <v>8</v>
      </c>
      <c r="O21" s="248"/>
      <c r="P21" s="234" t="s">
        <v>9</v>
      </c>
      <c r="Q21" s="248"/>
      <c r="R21" s="234" t="s">
        <v>10</v>
      </c>
      <c r="S21" s="248"/>
      <c r="T21" s="234" t="s">
        <v>11</v>
      </c>
      <c r="U21" s="248"/>
      <c r="V21" s="234" t="s">
        <v>70</v>
      </c>
      <c r="W21" s="248"/>
      <c r="X21" s="234" t="s">
        <v>13</v>
      </c>
      <c r="Y21" s="248"/>
      <c r="Z21" s="234" t="s">
        <v>14</v>
      </c>
      <c r="AA21" s="249"/>
      <c r="AB21" s="240" t="s">
        <v>15</v>
      </c>
      <c r="AC21" s="240" t="s">
        <v>71</v>
      </c>
      <c r="AD21" s="240" t="s">
        <v>17</v>
      </c>
      <c r="AE21" s="87"/>
      <c r="AF21" s="87"/>
      <c r="AG21" s="87"/>
      <c r="AH21" s="87"/>
      <c r="AI21" s="87"/>
      <c r="AJ21" s="87"/>
      <c r="AK21" s="87"/>
      <c r="AL21" s="122"/>
    </row>
    <row r="22" spans="1:38" ht="66">
      <c r="A22" s="229" t="s">
        <v>18</v>
      </c>
      <c r="B22" s="228" t="s">
        <v>19</v>
      </c>
      <c r="C22" s="228" t="s">
        <v>20</v>
      </c>
      <c r="D22" s="228" t="s">
        <v>21</v>
      </c>
      <c r="E22" s="228" t="s">
        <v>22</v>
      </c>
      <c r="F22" s="228" t="s">
        <v>23</v>
      </c>
      <c r="G22" s="228" t="s">
        <v>24</v>
      </c>
      <c r="H22" s="228" t="s">
        <v>25</v>
      </c>
      <c r="I22" s="228" t="s">
        <v>72</v>
      </c>
      <c r="J22" s="228" t="s">
        <v>27</v>
      </c>
      <c r="K22" s="224" t="s">
        <v>28</v>
      </c>
      <c r="L22" s="229" t="s">
        <v>29</v>
      </c>
      <c r="M22" s="229" t="s">
        <v>30</v>
      </c>
      <c r="N22" s="229" t="s">
        <v>29</v>
      </c>
      <c r="O22" s="229" t="s">
        <v>30</v>
      </c>
      <c r="P22" s="229" t="s">
        <v>29</v>
      </c>
      <c r="Q22" s="229" t="s">
        <v>30</v>
      </c>
      <c r="R22" s="229" t="s">
        <v>29</v>
      </c>
      <c r="S22" s="229" t="s">
        <v>30</v>
      </c>
      <c r="T22" s="229" t="s">
        <v>29</v>
      </c>
      <c r="U22" s="229" t="s">
        <v>30</v>
      </c>
      <c r="V22" s="229" t="s">
        <v>29</v>
      </c>
      <c r="W22" s="229" t="s">
        <v>30</v>
      </c>
      <c r="X22" s="229" t="s">
        <v>29</v>
      </c>
      <c r="Y22" s="229" t="s">
        <v>30</v>
      </c>
      <c r="Z22" s="229" t="s">
        <v>29</v>
      </c>
      <c r="AA22" s="226" t="s">
        <v>30</v>
      </c>
      <c r="AB22" s="240"/>
      <c r="AC22" s="240"/>
      <c r="AD22" s="240"/>
      <c r="AE22" s="87"/>
      <c r="AF22" s="87"/>
      <c r="AG22" s="87"/>
      <c r="AH22" s="87"/>
      <c r="AI22" s="87"/>
      <c r="AJ22" s="87"/>
      <c r="AK22" s="87"/>
      <c r="AL22" s="121"/>
    </row>
    <row r="23" spans="1:38" ht="176.4" customHeight="1">
      <c r="A23" s="128" t="s">
        <v>73</v>
      </c>
      <c r="B23" s="129" t="s">
        <v>74</v>
      </c>
      <c r="C23" s="11" t="s">
        <v>75</v>
      </c>
      <c r="D23" s="130">
        <v>1</v>
      </c>
      <c r="E23" s="37" t="s">
        <v>76</v>
      </c>
      <c r="F23" s="11" t="s">
        <v>77</v>
      </c>
      <c r="G23" s="131">
        <v>375000</v>
      </c>
      <c r="H23" s="132" t="s">
        <v>73</v>
      </c>
      <c r="I23" s="22" t="s">
        <v>37</v>
      </c>
      <c r="J23" s="37" t="s">
        <v>78</v>
      </c>
      <c r="K23" s="133" t="s">
        <v>39</v>
      </c>
      <c r="L23" s="18">
        <v>42859</v>
      </c>
      <c r="M23" s="18">
        <v>42926</v>
      </c>
      <c r="N23" s="18">
        <f>L23+14</f>
        <v>42873</v>
      </c>
      <c r="O23" s="18">
        <v>42940</v>
      </c>
      <c r="P23" s="18">
        <f>N23+4</f>
        <v>42877</v>
      </c>
      <c r="Q23" s="18">
        <v>42943</v>
      </c>
      <c r="R23" s="18">
        <f>P23+14</f>
        <v>42891</v>
      </c>
      <c r="S23" s="219"/>
      <c r="T23" s="18">
        <f>R23+21</f>
        <v>42912</v>
      </c>
      <c r="U23" s="18"/>
      <c r="V23" s="134">
        <f>T23+14</f>
        <v>42926</v>
      </c>
      <c r="W23" s="18"/>
      <c r="X23" s="18">
        <f>V23+7</f>
        <v>42933</v>
      </c>
      <c r="Y23" s="18"/>
      <c r="Z23" s="18">
        <v>42991</v>
      </c>
      <c r="AA23" s="21"/>
      <c r="AB23" s="44"/>
      <c r="AC23" s="37"/>
      <c r="AD23" s="69"/>
      <c r="AE23" s="135"/>
      <c r="AF23" s="135"/>
      <c r="AG23" s="135"/>
      <c r="AH23" s="135"/>
      <c r="AI23" s="135"/>
      <c r="AJ23" s="135"/>
      <c r="AK23" s="135"/>
      <c r="AL23" s="24"/>
    </row>
    <row r="24" spans="1:38" ht="26.4">
      <c r="A24" s="128" t="s">
        <v>79</v>
      </c>
      <c r="B24" s="11" t="s">
        <v>80</v>
      </c>
      <c r="C24" s="11" t="s">
        <v>75</v>
      </c>
      <c r="D24" s="128">
        <v>1</v>
      </c>
      <c r="E24" s="37" t="s">
        <v>81</v>
      </c>
      <c r="F24" s="136" t="s">
        <v>48</v>
      </c>
      <c r="G24" s="137">
        <f>1000000+273000</f>
        <v>1273000</v>
      </c>
      <c r="H24" s="128" t="s">
        <v>79</v>
      </c>
      <c r="I24" s="11" t="s">
        <v>37</v>
      </c>
      <c r="J24" s="136" t="s">
        <v>82</v>
      </c>
      <c r="K24" s="136" t="s">
        <v>44</v>
      </c>
      <c r="L24" s="138">
        <v>42970</v>
      </c>
      <c r="M24" s="139"/>
      <c r="N24" s="139">
        <f t="shared" ref="N24:N30" si="8">L24+21</f>
        <v>42991</v>
      </c>
      <c r="O24" s="139"/>
      <c r="P24" s="139">
        <f>N24+5</f>
        <v>42996</v>
      </c>
      <c r="Q24" s="139"/>
      <c r="R24" s="21">
        <f>P24+56</f>
        <v>43052</v>
      </c>
      <c r="S24" s="21"/>
      <c r="T24" s="21">
        <f>R24+28</f>
        <v>43080</v>
      </c>
      <c r="U24" s="21"/>
      <c r="V24" s="21">
        <f>T24+28</f>
        <v>43108</v>
      </c>
      <c r="W24" s="21"/>
      <c r="X24" s="21">
        <f>V24+21</f>
        <v>43129</v>
      </c>
      <c r="Y24" s="139"/>
      <c r="Z24" s="139">
        <f>X24+240</f>
        <v>43369</v>
      </c>
      <c r="AA24" s="139"/>
      <c r="AB24" s="140"/>
      <c r="AC24" s="136"/>
      <c r="AD24" s="11" t="s">
        <v>83</v>
      </c>
      <c r="AE24" s="135"/>
      <c r="AF24" s="135"/>
      <c r="AG24" s="135"/>
      <c r="AH24" s="135"/>
      <c r="AI24" s="135"/>
      <c r="AJ24" s="135"/>
      <c r="AK24" s="135"/>
      <c r="AL24" s="24"/>
    </row>
    <row r="25" spans="1:38">
      <c r="A25" s="132" t="s">
        <v>84</v>
      </c>
      <c r="B25" s="133" t="s">
        <v>85</v>
      </c>
      <c r="C25" s="133" t="s">
        <v>75</v>
      </c>
      <c r="D25" s="130">
        <v>1</v>
      </c>
      <c r="E25" s="133" t="s">
        <v>81</v>
      </c>
      <c r="F25" s="11" t="s">
        <v>48</v>
      </c>
      <c r="G25" s="141">
        <v>270000</v>
      </c>
      <c r="H25" s="132" t="s">
        <v>84</v>
      </c>
      <c r="I25" s="22" t="s">
        <v>37</v>
      </c>
      <c r="J25" s="37" t="s">
        <v>86</v>
      </c>
      <c r="K25" s="133" t="s">
        <v>44</v>
      </c>
      <c r="L25" s="21">
        <v>43014</v>
      </c>
      <c r="M25" s="21"/>
      <c r="N25" s="139">
        <f t="shared" si="8"/>
        <v>43035</v>
      </c>
      <c r="O25" s="21"/>
      <c r="P25" s="142">
        <f t="shared" ref="P25:P26" si="9">N25+3</f>
        <v>43038</v>
      </c>
      <c r="Q25" s="21"/>
      <c r="R25" s="21">
        <f>P25+42</f>
        <v>43080</v>
      </c>
      <c r="S25" s="21"/>
      <c r="T25" s="21">
        <f>R25+21</f>
        <v>43101</v>
      </c>
      <c r="U25" s="21"/>
      <c r="V25" s="21">
        <f t="shared" ref="V25:V30" si="10">T25+21</f>
        <v>43122</v>
      </c>
      <c r="W25" s="21"/>
      <c r="X25" s="21">
        <f t="shared" ref="X25:X26" si="11">V25+14</f>
        <v>43136</v>
      </c>
      <c r="Y25" s="21"/>
      <c r="Z25" s="21">
        <f>X25+286</f>
        <v>43422</v>
      </c>
      <c r="AA25" s="21"/>
      <c r="AB25" s="44"/>
      <c r="AC25" s="37"/>
      <c r="AD25" s="37"/>
      <c r="AE25" s="135"/>
      <c r="AF25" s="135"/>
      <c r="AG25" s="135"/>
      <c r="AH25" s="135"/>
      <c r="AI25" s="135"/>
      <c r="AJ25" s="135"/>
      <c r="AK25" s="135"/>
      <c r="AL25" s="24"/>
    </row>
    <row r="26" spans="1:38">
      <c r="A26" s="132" t="s">
        <v>84</v>
      </c>
      <c r="B26" s="133" t="s">
        <v>87</v>
      </c>
      <c r="C26" s="133" t="s">
        <v>75</v>
      </c>
      <c r="D26" s="130">
        <v>2</v>
      </c>
      <c r="E26" s="133" t="s">
        <v>81</v>
      </c>
      <c r="F26" s="11" t="s">
        <v>48</v>
      </c>
      <c r="G26" s="141">
        <v>558000</v>
      </c>
      <c r="H26" s="132" t="s">
        <v>84</v>
      </c>
      <c r="I26" s="22" t="s">
        <v>37</v>
      </c>
      <c r="J26" s="37" t="s">
        <v>88</v>
      </c>
      <c r="K26" s="133" t="s">
        <v>39</v>
      </c>
      <c r="L26" s="21">
        <v>42907</v>
      </c>
      <c r="M26" s="21">
        <v>42905</v>
      </c>
      <c r="N26" s="139">
        <f>L26+14</f>
        <v>42921</v>
      </c>
      <c r="O26" s="21">
        <v>42929</v>
      </c>
      <c r="P26" s="142">
        <f t="shared" si="9"/>
        <v>42924</v>
      </c>
      <c r="Q26" s="21">
        <v>42930</v>
      </c>
      <c r="R26" s="21">
        <f>P26+28</f>
        <v>42952</v>
      </c>
      <c r="S26" s="219"/>
      <c r="T26" s="21">
        <f>R26+21</f>
        <v>42973</v>
      </c>
      <c r="U26" s="21"/>
      <c r="V26" s="21">
        <f>T26+14</f>
        <v>42987</v>
      </c>
      <c r="W26" s="21"/>
      <c r="X26" s="21">
        <f t="shared" si="11"/>
        <v>43001</v>
      </c>
      <c r="Y26" s="21"/>
      <c r="Z26" s="21">
        <f>X26+90</f>
        <v>43091</v>
      </c>
      <c r="AA26" s="21"/>
      <c r="AB26" s="44"/>
      <c r="AC26" s="37"/>
      <c r="AD26" s="37"/>
      <c r="AE26" s="135"/>
      <c r="AF26" s="135"/>
      <c r="AG26" s="135"/>
      <c r="AH26" s="135"/>
      <c r="AI26" s="135"/>
      <c r="AJ26" s="135"/>
      <c r="AK26" s="135"/>
      <c r="AL26" s="24"/>
    </row>
    <row r="27" spans="1:38" ht="26.4">
      <c r="A27" s="25" t="s">
        <v>89</v>
      </c>
      <c r="B27" s="26" t="s">
        <v>90</v>
      </c>
      <c r="C27" s="27" t="s">
        <v>91</v>
      </c>
      <c r="D27" s="28">
        <v>1</v>
      </c>
      <c r="E27" s="133" t="s">
        <v>92</v>
      </c>
      <c r="F27" s="29" t="s">
        <v>36</v>
      </c>
      <c r="G27" s="30">
        <v>5300000</v>
      </c>
      <c r="H27" s="25" t="s">
        <v>89</v>
      </c>
      <c r="I27" s="31" t="s">
        <v>37</v>
      </c>
      <c r="J27" s="37" t="s">
        <v>93</v>
      </c>
      <c r="K27" s="29" t="s">
        <v>44</v>
      </c>
      <c r="L27" s="32">
        <v>42969</v>
      </c>
      <c r="M27" s="32"/>
      <c r="N27" s="138">
        <f>L27+21</f>
        <v>42990</v>
      </c>
      <c r="O27" s="32"/>
      <c r="P27" s="32">
        <f>N27+4</f>
        <v>42994</v>
      </c>
      <c r="Q27" s="32"/>
      <c r="R27" s="32">
        <f>P27+55</f>
        <v>43049</v>
      </c>
      <c r="S27" s="32"/>
      <c r="T27" s="32">
        <f>R27+21</f>
        <v>43070</v>
      </c>
      <c r="U27" s="32"/>
      <c r="V27" s="32">
        <f>T27+21</f>
        <v>43091</v>
      </c>
      <c r="W27" s="32"/>
      <c r="X27" s="32">
        <f>V27+14</f>
        <v>43105</v>
      </c>
      <c r="Y27" s="32"/>
      <c r="Z27" s="32">
        <f>X27+129</f>
        <v>43234</v>
      </c>
      <c r="AA27" s="19"/>
      <c r="AB27" s="33"/>
      <c r="AC27" s="34"/>
      <c r="AD27" s="35" t="s">
        <v>94</v>
      </c>
      <c r="AE27" s="87"/>
      <c r="AF27" s="87"/>
      <c r="AG27" s="87"/>
      <c r="AH27" s="87"/>
      <c r="AI27" s="87"/>
      <c r="AJ27" s="87"/>
      <c r="AK27" s="87"/>
      <c r="AL27" s="143"/>
    </row>
    <row r="28" spans="1:38" ht="39.6">
      <c r="A28" s="10" t="s">
        <v>89</v>
      </c>
      <c r="B28" s="144" t="s">
        <v>95</v>
      </c>
      <c r="C28" s="144" t="s">
        <v>96</v>
      </c>
      <c r="D28" s="12">
        <v>5</v>
      </c>
      <c r="E28" s="133" t="s">
        <v>92</v>
      </c>
      <c r="F28" s="145" t="s">
        <v>36</v>
      </c>
      <c r="G28" s="36">
        <f>1478000+422000</f>
        <v>1900000</v>
      </c>
      <c r="H28" s="10" t="s">
        <v>89</v>
      </c>
      <c r="I28" s="15" t="s">
        <v>37</v>
      </c>
      <c r="J28" s="37" t="s">
        <v>97</v>
      </c>
      <c r="K28" s="13" t="s">
        <v>39</v>
      </c>
      <c r="L28" s="32">
        <v>42857</v>
      </c>
      <c r="M28" s="17">
        <v>42928</v>
      </c>
      <c r="N28" s="138">
        <f>L28+21</f>
        <v>42878</v>
      </c>
      <c r="O28" s="17">
        <v>42950</v>
      </c>
      <c r="P28" s="32">
        <f>N28+3</f>
        <v>42881</v>
      </c>
      <c r="Q28" s="17">
        <v>42957</v>
      </c>
      <c r="R28" s="32">
        <f>P28+56</f>
        <v>42937</v>
      </c>
      <c r="S28" s="17"/>
      <c r="T28" s="32">
        <f>R28+21</f>
        <v>42958</v>
      </c>
      <c r="U28" s="17"/>
      <c r="V28" s="32">
        <f>T28+21</f>
        <v>42979</v>
      </c>
      <c r="W28" s="17"/>
      <c r="X28" s="32">
        <f>V28+14</f>
        <v>42993</v>
      </c>
      <c r="Y28" s="17"/>
      <c r="Z28" s="32">
        <f>X28+494</f>
        <v>43487</v>
      </c>
      <c r="AA28" s="146"/>
      <c r="AB28" s="147"/>
      <c r="AC28" s="148"/>
      <c r="AD28" s="144"/>
      <c r="AE28" s="149"/>
      <c r="AF28" s="149"/>
      <c r="AG28" s="149"/>
      <c r="AH28" s="149"/>
      <c r="AI28" s="149"/>
      <c r="AJ28" s="149"/>
      <c r="AK28" s="149"/>
      <c r="AL28" s="150"/>
    </row>
    <row r="29" spans="1:38">
      <c r="A29" s="10" t="s">
        <v>89</v>
      </c>
      <c r="B29" s="37" t="s">
        <v>98</v>
      </c>
      <c r="C29" s="13" t="s">
        <v>96</v>
      </c>
      <c r="D29" s="38">
        <v>1</v>
      </c>
      <c r="E29" s="13" t="s">
        <v>92</v>
      </c>
      <c r="F29" s="15" t="s">
        <v>36</v>
      </c>
      <c r="G29" s="39">
        <v>1255000</v>
      </c>
      <c r="H29" s="10" t="s">
        <v>89</v>
      </c>
      <c r="I29" s="15" t="s">
        <v>37</v>
      </c>
      <c r="J29" s="37" t="s">
        <v>99</v>
      </c>
      <c r="K29" s="13" t="s">
        <v>44</v>
      </c>
      <c r="L29" s="17">
        <v>43014</v>
      </c>
      <c r="M29" s="19"/>
      <c r="N29" s="139">
        <f t="shared" si="8"/>
        <v>43035</v>
      </c>
      <c r="O29" s="19"/>
      <c r="P29" s="33">
        <f>N29+3</f>
        <v>43038</v>
      </c>
      <c r="Q29" s="19"/>
      <c r="R29" s="33">
        <f>P29+56</f>
        <v>43094</v>
      </c>
      <c r="S29" s="19"/>
      <c r="T29" s="33">
        <f t="shared" ref="T29" si="12">R29+21</f>
        <v>43115</v>
      </c>
      <c r="U29" s="19"/>
      <c r="V29" s="33">
        <f t="shared" si="10"/>
        <v>43136</v>
      </c>
      <c r="W29" s="19"/>
      <c r="X29" s="33">
        <f>V29+14</f>
        <v>43150</v>
      </c>
      <c r="Y29" s="19"/>
      <c r="Z29" s="33">
        <f>X29+494</f>
        <v>43644</v>
      </c>
      <c r="AA29" s="19"/>
      <c r="AB29" s="40"/>
      <c r="AC29" s="13"/>
      <c r="AD29" s="13"/>
      <c r="AE29" s="149"/>
      <c r="AF29" s="149"/>
      <c r="AG29" s="149"/>
      <c r="AH29" s="149"/>
      <c r="AI29" s="149"/>
      <c r="AJ29" s="149"/>
      <c r="AK29" s="149"/>
      <c r="AL29" s="150"/>
    </row>
    <row r="30" spans="1:38" ht="26.4">
      <c r="A30" s="151" t="s">
        <v>100</v>
      </c>
      <c r="B30" s="152" t="s">
        <v>101</v>
      </c>
      <c r="C30" s="153" t="s">
        <v>41</v>
      </c>
      <c r="D30" s="130">
        <v>1</v>
      </c>
      <c r="E30" s="37" t="s">
        <v>42</v>
      </c>
      <c r="F30" s="11" t="s">
        <v>36</v>
      </c>
      <c r="G30" s="141">
        <v>95000</v>
      </c>
      <c r="H30" s="151" t="s">
        <v>100</v>
      </c>
      <c r="I30" s="42" t="s">
        <v>37</v>
      </c>
      <c r="J30" s="37" t="s">
        <v>102</v>
      </c>
      <c r="K30" s="37" t="s">
        <v>39</v>
      </c>
      <c r="L30" s="18">
        <v>42840</v>
      </c>
      <c r="M30" s="21">
        <v>42836</v>
      </c>
      <c r="N30" s="21">
        <f t="shared" si="8"/>
        <v>42861</v>
      </c>
      <c r="O30" s="21">
        <v>42849</v>
      </c>
      <c r="P30" s="21">
        <f>N30+3</f>
        <v>42864</v>
      </c>
      <c r="Q30" s="21">
        <v>42850</v>
      </c>
      <c r="R30" s="21">
        <f>P30+28</f>
        <v>42892</v>
      </c>
      <c r="S30" s="21">
        <v>42881</v>
      </c>
      <c r="T30" s="21">
        <f>R30+21</f>
        <v>42913</v>
      </c>
      <c r="U30" s="21">
        <v>42916</v>
      </c>
      <c r="V30" s="21">
        <f t="shared" si="10"/>
        <v>42934</v>
      </c>
      <c r="W30" s="21">
        <v>42921</v>
      </c>
      <c r="X30" s="21">
        <f t="shared" ref="X30" si="13">V30+14</f>
        <v>42948</v>
      </c>
      <c r="Y30" s="21"/>
      <c r="Z30" s="21">
        <f>X30+494</f>
        <v>43442</v>
      </c>
      <c r="AA30" s="43"/>
      <c r="AB30" s="44"/>
      <c r="AC30" s="37"/>
      <c r="AD30" s="37" t="s">
        <v>103</v>
      </c>
      <c r="AE30" s="85"/>
      <c r="AF30" s="85"/>
      <c r="AG30" s="85"/>
      <c r="AH30" s="85"/>
      <c r="AI30" s="85"/>
      <c r="AJ30" s="85"/>
      <c r="AK30" s="85"/>
      <c r="AL30" s="46"/>
    </row>
    <row r="31" spans="1:38">
      <c r="A31" s="154" t="s">
        <v>100</v>
      </c>
      <c r="B31" s="155" t="s">
        <v>104</v>
      </c>
      <c r="C31" s="11" t="s">
        <v>75</v>
      </c>
      <c r="D31" s="130">
        <v>1</v>
      </c>
      <c r="E31" s="133" t="s">
        <v>81</v>
      </c>
      <c r="F31" s="11" t="s">
        <v>36</v>
      </c>
      <c r="G31" s="156">
        <v>1800000</v>
      </c>
      <c r="H31" s="151" t="s">
        <v>100</v>
      </c>
      <c r="I31" s="42" t="s">
        <v>37</v>
      </c>
      <c r="J31" s="37" t="s">
        <v>105</v>
      </c>
      <c r="K31" s="11" t="s">
        <v>44</v>
      </c>
      <c r="L31" s="32">
        <v>42961</v>
      </c>
      <c r="M31" s="157"/>
      <c r="N31" s="157">
        <f>L31+21</f>
        <v>42982</v>
      </c>
      <c r="O31" s="157"/>
      <c r="P31" s="157">
        <f>N31+3</f>
        <v>42985</v>
      </c>
      <c r="Q31" s="151"/>
      <c r="R31" s="157">
        <f>P31+56</f>
        <v>43041</v>
      </c>
      <c r="S31" s="151"/>
      <c r="T31" s="157">
        <f>R31+21</f>
        <v>43062</v>
      </c>
      <c r="U31" s="157"/>
      <c r="V31" s="157">
        <f>T31+21</f>
        <v>43083</v>
      </c>
      <c r="W31" s="158"/>
      <c r="X31" s="158">
        <f>V31+14</f>
        <v>43097</v>
      </c>
      <c r="Y31" s="158"/>
      <c r="Z31" s="158">
        <f>X31+494</f>
        <v>43591</v>
      </c>
      <c r="AA31" s="151"/>
      <c r="AB31" s="151"/>
      <c r="AC31" s="159"/>
      <c r="AD31" s="11"/>
      <c r="AE31" s="85"/>
      <c r="AF31" s="85"/>
      <c r="AG31" s="85"/>
      <c r="AH31" s="85"/>
      <c r="AI31" s="85"/>
      <c r="AJ31" s="46"/>
      <c r="AK31" s="46"/>
      <c r="AL31" s="46"/>
    </row>
    <row r="32" spans="1:38" ht="26.4">
      <c r="A32" s="160" t="s">
        <v>73</v>
      </c>
      <c r="B32" s="161" t="s">
        <v>106</v>
      </c>
      <c r="C32" s="11" t="s">
        <v>41</v>
      </c>
      <c r="D32" s="130" t="s">
        <v>34</v>
      </c>
      <c r="E32" s="37" t="s">
        <v>107</v>
      </c>
      <c r="F32" s="11" t="s">
        <v>48</v>
      </c>
      <c r="G32" s="156">
        <v>100000</v>
      </c>
      <c r="H32" s="151" t="s">
        <v>73</v>
      </c>
      <c r="I32" s="48" t="s">
        <v>37</v>
      </c>
      <c r="J32" s="37" t="s">
        <v>108</v>
      </c>
      <c r="K32" s="11" t="s">
        <v>39</v>
      </c>
      <c r="L32" s="18">
        <v>42853</v>
      </c>
      <c r="M32" s="18">
        <v>42853</v>
      </c>
      <c r="N32" s="18">
        <f>L32+21</f>
        <v>42874</v>
      </c>
      <c r="O32" s="18">
        <v>42878</v>
      </c>
      <c r="P32" s="18">
        <f>N32+3</f>
        <v>42877</v>
      </c>
      <c r="Q32" s="18">
        <v>42888</v>
      </c>
      <c r="R32" s="18">
        <f>P32+35</f>
        <v>42912</v>
      </c>
      <c r="S32" s="18">
        <v>42909</v>
      </c>
      <c r="T32" s="18">
        <f>R32+14</f>
        <v>42926</v>
      </c>
      <c r="U32" s="18"/>
      <c r="V32" s="134">
        <f>T32+21</f>
        <v>42947</v>
      </c>
      <c r="W32" s="18"/>
      <c r="X32" s="18">
        <f>V32+7</f>
        <v>42954</v>
      </c>
      <c r="Y32" s="18"/>
      <c r="Z32" s="18">
        <f>X32+90</f>
        <v>43044</v>
      </c>
      <c r="AA32" s="49"/>
      <c r="AB32" s="151"/>
      <c r="AC32" s="159"/>
      <c r="AD32" s="68"/>
      <c r="AE32" s="85"/>
      <c r="AF32" s="85"/>
      <c r="AG32" s="85"/>
      <c r="AH32" s="85"/>
      <c r="AI32" s="85"/>
      <c r="AJ32" s="50"/>
      <c r="AK32" s="50"/>
      <c r="AL32" s="50"/>
    </row>
    <row r="33" spans="1:38">
      <c r="A33" s="162" t="s">
        <v>109</v>
      </c>
      <c r="B33" s="152" t="s">
        <v>110</v>
      </c>
      <c r="C33" s="163" t="s">
        <v>41</v>
      </c>
      <c r="D33" s="164">
        <v>2</v>
      </c>
      <c r="E33" s="69" t="s">
        <v>42</v>
      </c>
      <c r="F33" s="68" t="s">
        <v>36</v>
      </c>
      <c r="G33" s="165">
        <v>7500</v>
      </c>
      <c r="H33" s="162" t="s">
        <v>109</v>
      </c>
      <c r="I33" s="51" t="s">
        <v>111</v>
      </c>
      <c r="J33" s="69" t="s">
        <v>112</v>
      </c>
      <c r="K33" s="69" t="s">
        <v>44</v>
      </c>
      <c r="L33" s="52" t="s">
        <v>113</v>
      </c>
      <c r="M33" s="18"/>
      <c r="N33" s="52" t="s">
        <v>113</v>
      </c>
      <c r="O33" s="18"/>
      <c r="P33" s="52">
        <v>42977</v>
      </c>
      <c r="Q33" s="18"/>
      <c r="R33" s="18">
        <f>P33+10</f>
        <v>42987</v>
      </c>
      <c r="S33" s="18"/>
      <c r="T33" s="52" t="s">
        <v>113</v>
      </c>
      <c r="U33" s="18"/>
      <c r="V33" s="52" t="s">
        <v>113</v>
      </c>
      <c r="W33" s="18"/>
      <c r="X33" s="18">
        <f>R33+14</f>
        <v>43001</v>
      </c>
      <c r="Y33" s="18"/>
      <c r="Z33" s="18">
        <v>43032</v>
      </c>
      <c r="AA33" s="166"/>
      <c r="AB33" s="166"/>
      <c r="AC33" s="167"/>
      <c r="AD33" s="167"/>
      <c r="AE33" s="168"/>
      <c r="AF33" s="168"/>
      <c r="AG33" s="168"/>
      <c r="AH33" s="168"/>
      <c r="AI33" s="168"/>
      <c r="AJ33" s="168"/>
      <c r="AK33" s="168"/>
      <c r="AL33" s="53"/>
    </row>
    <row r="34" spans="1:38">
      <c r="A34" s="169"/>
      <c r="B34" s="170"/>
      <c r="C34" s="85"/>
      <c r="D34" s="171"/>
      <c r="E34" s="172"/>
      <c r="F34" s="85"/>
      <c r="G34" s="173"/>
      <c r="H34" s="174"/>
      <c r="I34" s="54"/>
      <c r="J34" s="135"/>
      <c r="K34" s="85"/>
      <c r="L34" s="55"/>
      <c r="M34" s="56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174"/>
      <c r="AB34" s="174"/>
      <c r="AC34" s="175"/>
      <c r="AD34" s="85"/>
      <c r="AE34" s="85"/>
      <c r="AF34" s="85"/>
      <c r="AG34" s="85"/>
      <c r="AH34" s="85"/>
      <c r="AI34" s="85"/>
      <c r="AJ34" s="46"/>
      <c r="AK34" s="46"/>
      <c r="AL34" s="46"/>
    </row>
    <row r="35" spans="1:38">
      <c r="A35" s="169"/>
      <c r="B35" s="170"/>
      <c r="C35" s="85"/>
      <c r="D35" s="171"/>
      <c r="E35" s="172"/>
      <c r="F35" s="85"/>
      <c r="G35" s="173"/>
      <c r="H35" s="174"/>
      <c r="I35" s="54"/>
      <c r="J35" s="135"/>
      <c r="K35" s="85"/>
      <c r="L35" s="57"/>
      <c r="M35" s="56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174"/>
      <c r="AB35" s="174"/>
      <c r="AC35" s="175"/>
      <c r="AD35" s="85"/>
      <c r="AE35" s="85"/>
      <c r="AF35" s="85"/>
      <c r="AG35" s="85"/>
      <c r="AH35" s="85"/>
      <c r="AI35" s="85"/>
      <c r="AJ35" s="46"/>
      <c r="AK35" s="46"/>
      <c r="AL35" s="46"/>
    </row>
    <row r="36" spans="1:38" ht="22.5" customHeight="1">
      <c r="A36" s="121"/>
      <c r="B36" s="121"/>
      <c r="C36" s="122"/>
      <c r="D36" s="121"/>
      <c r="E36" s="122"/>
      <c r="F36" s="121"/>
      <c r="G36" s="121"/>
      <c r="H36" s="121"/>
      <c r="I36" s="121"/>
      <c r="J36" s="121"/>
      <c r="K36" s="121"/>
      <c r="L36" s="6" t="s">
        <v>5</v>
      </c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4"/>
      <c r="AB36" s="121"/>
      <c r="AC36" s="121"/>
      <c r="AD36" s="121"/>
      <c r="AE36" s="87"/>
      <c r="AF36" s="114"/>
      <c r="AG36" s="114"/>
      <c r="AH36" s="114"/>
      <c r="AI36" s="114"/>
      <c r="AJ36" s="114"/>
      <c r="AK36" s="114"/>
      <c r="AL36" s="121"/>
    </row>
    <row r="37" spans="1:38" s="223" customFormat="1" ht="52.2">
      <c r="A37" s="125" t="s">
        <v>114</v>
      </c>
      <c r="B37" s="126"/>
      <c r="C37" s="126"/>
      <c r="D37" s="126"/>
      <c r="E37" s="126"/>
      <c r="F37" s="126"/>
      <c r="G37" s="126"/>
      <c r="H37" s="126"/>
      <c r="I37" s="126"/>
      <c r="J37" s="126"/>
      <c r="K37" s="222"/>
      <c r="L37" s="245" t="s">
        <v>7</v>
      </c>
      <c r="M37" s="246"/>
      <c r="N37" s="247" t="s">
        <v>8</v>
      </c>
      <c r="O37" s="246"/>
      <c r="P37" s="247" t="s">
        <v>9</v>
      </c>
      <c r="Q37" s="246"/>
      <c r="R37" s="247" t="s">
        <v>10</v>
      </c>
      <c r="S37" s="246"/>
      <c r="T37" s="247" t="s">
        <v>11</v>
      </c>
      <c r="U37" s="246"/>
      <c r="V37" s="247" t="s">
        <v>12</v>
      </c>
      <c r="W37" s="246"/>
      <c r="X37" s="247" t="s">
        <v>13</v>
      </c>
      <c r="Y37" s="246"/>
      <c r="Z37" s="247" t="s">
        <v>14</v>
      </c>
      <c r="AA37" s="246"/>
      <c r="AB37" s="243" t="s">
        <v>15</v>
      </c>
      <c r="AC37" s="243" t="s">
        <v>16</v>
      </c>
      <c r="AD37" s="243" t="s">
        <v>17</v>
      </c>
      <c r="AE37" s="87"/>
      <c r="AF37" s="117"/>
      <c r="AG37" s="117"/>
      <c r="AH37" s="117"/>
      <c r="AI37" s="117"/>
      <c r="AJ37" s="117"/>
      <c r="AK37" s="117"/>
      <c r="AL37" s="122"/>
    </row>
    <row r="38" spans="1:38" ht="66">
      <c r="A38" s="225" t="s">
        <v>18</v>
      </c>
      <c r="B38" s="225" t="s">
        <v>19</v>
      </c>
      <c r="C38" s="225" t="s">
        <v>20</v>
      </c>
      <c r="D38" s="225" t="s">
        <v>21</v>
      </c>
      <c r="E38" s="225" t="s">
        <v>22</v>
      </c>
      <c r="F38" s="225" t="s">
        <v>23</v>
      </c>
      <c r="G38" s="225" t="s">
        <v>24</v>
      </c>
      <c r="H38" s="225" t="s">
        <v>25</v>
      </c>
      <c r="I38" s="225" t="s">
        <v>26</v>
      </c>
      <c r="J38" s="225" t="s">
        <v>27</v>
      </c>
      <c r="K38" s="225" t="s">
        <v>28</v>
      </c>
      <c r="L38" s="8" t="s">
        <v>29</v>
      </c>
      <c r="M38" s="8" t="s">
        <v>30</v>
      </c>
      <c r="N38" s="8" t="s">
        <v>29</v>
      </c>
      <c r="O38" s="8" t="s">
        <v>30</v>
      </c>
      <c r="P38" s="8" t="s">
        <v>29</v>
      </c>
      <c r="Q38" s="8" t="s">
        <v>30</v>
      </c>
      <c r="R38" s="8" t="s">
        <v>29</v>
      </c>
      <c r="S38" s="8" t="s">
        <v>30</v>
      </c>
      <c r="T38" s="8" t="s">
        <v>29</v>
      </c>
      <c r="U38" s="8" t="s">
        <v>30</v>
      </c>
      <c r="V38" s="8" t="s">
        <v>29</v>
      </c>
      <c r="W38" s="8" t="s">
        <v>30</v>
      </c>
      <c r="X38" s="8" t="s">
        <v>29</v>
      </c>
      <c r="Y38" s="8" t="s">
        <v>30</v>
      </c>
      <c r="Z38" s="8" t="s">
        <v>29</v>
      </c>
      <c r="AA38" s="9" t="s">
        <v>30</v>
      </c>
      <c r="AB38" s="244"/>
      <c r="AC38" s="244"/>
      <c r="AD38" s="244"/>
      <c r="AE38" s="87"/>
      <c r="AF38" s="114"/>
      <c r="AG38" s="114"/>
      <c r="AH38" s="114"/>
      <c r="AI38" s="114"/>
      <c r="AJ38" s="114"/>
      <c r="AK38" s="114"/>
      <c r="AL38" s="121"/>
    </row>
    <row r="39" spans="1:38" ht="26.4">
      <c r="A39" s="176" t="s">
        <v>84</v>
      </c>
      <c r="B39" s="11" t="s">
        <v>115</v>
      </c>
      <c r="C39" s="144" t="s">
        <v>41</v>
      </c>
      <c r="D39" s="130">
        <v>2</v>
      </c>
      <c r="E39" s="37" t="s">
        <v>107</v>
      </c>
      <c r="F39" s="11" t="s">
        <v>48</v>
      </c>
      <c r="G39" s="165">
        <v>50000</v>
      </c>
      <c r="H39" s="160" t="s">
        <v>84</v>
      </c>
      <c r="I39" s="48" t="s">
        <v>37</v>
      </c>
      <c r="J39" s="69" t="s">
        <v>116</v>
      </c>
      <c r="K39" s="11" t="s">
        <v>44</v>
      </c>
      <c r="L39" s="142">
        <v>42975</v>
      </c>
      <c r="M39" s="157"/>
      <c r="N39" s="139">
        <f t="shared" ref="N39" si="14">L39+21</f>
        <v>42996</v>
      </c>
      <c r="O39" s="157"/>
      <c r="P39" s="19">
        <f t="shared" ref="P39" si="15">N39+3</f>
        <v>42999</v>
      </c>
      <c r="Q39" s="19"/>
      <c r="R39" s="19">
        <f>P39+35</f>
        <v>43034</v>
      </c>
      <c r="S39" s="19"/>
      <c r="T39" s="19">
        <f t="shared" ref="T39" si="16">R39+21</f>
        <v>43055</v>
      </c>
      <c r="U39" s="19"/>
      <c r="V39" s="19">
        <f t="shared" ref="V39" si="17">T39+21</f>
        <v>43076</v>
      </c>
      <c r="W39" s="19"/>
      <c r="X39" s="19">
        <f t="shared" ref="X39" si="18">V39+14</f>
        <v>43090</v>
      </c>
      <c r="Y39" s="158"/>
      <c r="Z39" s="158">
        <f>X39+120</f>
        <v>43210</v>
      </c>
      <c r="AA39" s="49"/>
      <c r="AB39" s="21"/>
      <c r="AC39" s="21"/>
      <c r="AD39" s="68"/>
      <c r="AE39" s="177"/>
      <c r="AF39" s="178"/>
      <c r="AG39" s="179"/>
      <c r="AH39" s="179"/>
      <c r="AI39" s="180"/>
      <c r="AJ39" s="179"/>
      <c r="AK39" s="181"/>
      <c r="AL39" s="58"/>
    </row>
    <row r="40" spans="1:38">
      <c r="A40" s="59" t="s">
        <v>89</v>
      </c>
      <c r="B40" s="60" t="s">
        <v>117</v>
      </c>
      <c r="C40" s="60" t="s">
        <v>41</v>
      </c>
      <c r="D40" s="61" t="s">
        <v>34</v>
      </c>
      <c r="E40" s="62" t="s">
        <v>42</v>
      </c>
      <c r="F40" s="60" t="s">
        <v>48</v>
      </c>
      <c r="G40" s="182">
        <v>75000</v>
      </c>
      <c r="H40" s="59" t="s">
        <v>89</v>
      </c>
      <c r="I40" s="63" t="s">
        <v>37</v>
      </c>
      <c r="J40" s="133" t="s">
        <v>118</v>
      </c>
      <c r="K40" s="183" t="s">
        <v>44</v>
      </c>
      <c r="L40" s="184">
        <v>43216</v>
      </c>
      <c r="M40" s="184"/>
      <c r="N40" s="185">
        <f>L40+21</f>
        <v>43237</v>
      </c>
      <c r="O40" s="184"/>
      <c r="P40" s="64">
        <f>N40+3</f>
        <v>43240</v>
      </c>
      <c r="Q40" s="64"/>
      <c r="R40" s="64">
        <f>P40+21</f>
        <v>43261</v>
      </c>
      <c r="S40" s="64"/>
      <c r="T40" s="64">
        <f>R40+14</f>
        <v>43275</v>
      </c>
      <c r="U40" s="64"/>
      <c r="V40" s="64">
        <f>T40+21</f>
        <v>43296</v>
      </c>
      <c r="W40" s="64"/>
      <c r="X40" s="19">
        <f>V40+14</f>
        <v>43310</v>
      </c>
      <c r="Y40" s="186"/>
      <c r="Z40" s="186">
        <f>X40+365</f>
        <v>43675</v>
      </c>
      <c r="AA40" s="65"/>
      <c r="AB40" s="66"/>
      <c r="AC40" s="67"/>
      <c r="AD40" s="68"/>
      <c r="AE40" s="87"/>
      <c r="AF40" s="87"/>
      <c r="AG40" s="87"/>
      <c r="AH40" s="87"/>
      <c r="AI40" s="87"/>
      <c r="AJ40" s="187"/>
      <c r="AK40" s="187"/>
      <c r="AL40" s="188"/>
    </row>
    <row r="41" spans="1:38" ht="39.6">
      <c r="A41" s="176" t="s">
        <v>84</v>
      </c>
      <c r="B41" s="68" t="s">
        <v>119</v>
      </c>
      <c r="C41" s="68" t="s">
        <v>120</v>
      </c>
      <c r="D41" s="164" t="s">
        <v>34</v>
      </c>
      <c r="E41" s="68" t="s">
        <v>42</v>
      </c>
      <c r="F41" s="69" t="s">
        <v>48</v>
      </c>
      <c r="G41" s="189">
        <v>52000</v>
      </c>
      <c r="H41" s="176" t="s">
        <v>84</v>
      </c>
      <c r="I41" s="71" t="s">
        <v>37</v>
      </c>
      <c r="J41" s="69" t="s">
        <v>121</v>
      </c>
      <c r="K41" s="71" t="s">
        <v>44</v>
      </c>
      <c r="L41" s="190">
        <v>43010</v>
      </c>
      <c r="M41" s="190"/>
      <c r="N41" s="190">
        <f>L41+14</f>
        <v>43024</v>
      </c>
      <c r="O41" s="190"/>
      <c r="P41" s="190">
        <f>N41+1</f>
        <v>43025</v>
      </c>
      <c r="Q41" s="190"/>
      <c r="R41" s="190">
        <f>P41+14</f>
        <v>43039</v>
      </c>
      <c r="S41" s="190"/>
      <c r="T41" s="190">
        <f>R41+14</f>
        <v>43053</v>
      </c>
      <c r="U41" s="190"/>
      <c r="V41" s="190">
        <f>T41+14</f>
        <v>43067</v>
      </c>
      <c r="W41" s="190"/>
      <c r="X41" s="190">
        <f>V41+7</f>
        <v>43074</v>
      </c>
      <c r="Y41" s="190"/>
      <c r="Z41" s="190">
        <f>X41+365</f>
        <v>43439</v>
      </c>
      <c r="AA41" s="190"/>
      <c r="AB41" s="18"/>
      <c r="AC41" s="191"/>
      <c r="AD41" s="192" t="s">
        <v>122</v>
      </c>
      <c r="AE41" s="193"/>
      <c r="AF41" s="193"/>
      <c r="AG41" s="193"/>
      <c r="AH41" s="168"/>
      <c r="AI41" s="168"/>
      <c r="AJ41" s="168"/>
      <c r="AK41" s="168"/>
      <c r="AL41" s="111"/>
    </row>
    <row r="42" spans="1:38" ht="26.4">
      <c r="A42" s="176" t="s">
        <v>84</v>
      </c>
      <c r="B42" s="11" t="s">
        <v>123</v>
      </c>
      <c r="C42" s="152" t="s">
        <v>41</v>
      </c>
      <c r="D42" s="194" t="s">
        <v>34</v>
      </c>
      <c r="E42" s="11" t="s">
        <v>42</v>
      </c>
      <c r="F42" s="37" t="s">
        <v>48</v>
      </c>
      <c r="G42" s="165">
        <v>20000</v>
      </c>
      <c r="H42" s="195" t="s">
        <v>84</v>
      </c>
      <c r="I42" s="15" t="s">
        <v>37</v>
      </c>
      <c r="J42" s="69" t="s">
        <v>124</v>
      </c>
      <c r="K42" s="15" t="s">
        <v>44</v>
      </c>
      <c r="L42" s="196">
        <v>43010</v>
      </c>
      <c r="M42" s="142"/>
      <c r="N42" s="197">
        <f t="shared" ref="N42" si="19">L42+21</f>
        <v>43031</v>
      </c>
      <c r="O42" s="142"/>
      <c r="P42" s="19">
        <f t="shared" ref="P42" si="20">N42+3</f>
        <v>43034</v>
      </c>
      <c r="Q42" s="142"/>
      <c r="R42" s="197">
        <f>P42+21</f>
        <v>43055</v>
      </c>
      <c r="S42" s="142"/>
      <c r="T42" s="19">
        <f t="shared" ref="T42" si="21">R42+21</f>
        <v>43076</v>
      </c>
      <c r="U42" s="142"/>
      <c r="V42" s="197">
        <f t="shared" ref="V42" si="22">T42+21</f>
        <v>43097</v>
      </c>
      <c r="W42" s="142"/>
      <c r="X42" s="197">
        <f>V42+7</f>
        <v>43104</v>
      </c>
      <c r="Y42" s="142"/>
      <c r="Z42" s="197">
        <f>X42+90</f>
        <v>43194</v>
      </c>
      <c r="AA42" s="21"/>
      <c r="AB42" s="21"/>
      <c r="AC42" s="21"/>
      <c r="AD42" s="21"/>
      <c r="AE42" s="177"/>
      <c r="AF42" s="177"/>
      <c r="AG42" s="178"/>
      <c r="AH42" s="179"/>
      <c r="AI42" s="179"/>
      <c r="AJ42" s="180"/>
      <c r="AK42" s="179"/>
      <c r="AL42" s="181"/>
    </row>
    <row r="43" spans="1:38">
      <c r="A43" s="174"/>
      <c r="B43" s="198"/>
      <c r="C43" s="199"/>
      <c r="D43" s="171"/>
      <c r="E43" s="135"/>
      <c r="F43" s="85"/>
      <c r="G43" s="200"/>
      <c r="H43" s="174"/>
      <c r="I43" s="174"/>
      <c r="J43" s="135"/>
      <c r="K43" s="135"/>
      <c r="L43" s="177"/>
      <c r="M43" s="177"/>
      <c r="N43" s="177"/>
      <c r="O43" s="201"/>
      <c r="P43" s="177"/>
      <c r="Q43" s="201"/>
      <c r="R43" s="201"/>
      <c r="S43" s="177"/>
      <c r="T43" s="177"/>
      <c r="U43" s="177"/>
      <c r="V43" s="177"/>
      <c r="W43" s="177"/>
      <c r="X43" s="201"/>
      <c r="Y43" s="177"/>
      <c r="Z43" s="201"/>
      <c r="AA43" s="201"/>
      <c r="AB43" s="202"/>
      <c r="AC43" s="85"/>
      <c r="AD43" s="85"/>
      <c r="AE43" s="85"/>
      <c r="AF43" s="85"/>
      <c r="AG43" s="85"/>
      <c r="AH43" s="85"/>
      <c r="AI43" s="85"/>
      <c r="AJ43" s="85"/>
      <c r="AK43" s="85"/>
      <c r="AL43" s="46"/>
    </row>
    <row r="44" spans="1:38">
      <c r="A44" s="121"/>
      <c r="B44" s="121"/>
      <c r="C44" s="122"/>
      <c r="D44" s="121"/>
      <c r="E44" s="122"/>
      <c r="F44" s="121"/>
      <c r="G44" s="121"/>
      <c r="H44" s="121"/>
      <c r="I44" s="121"/>
      <c r="J44" s="121"/>
      <c r="K44" s="73" t="s">
        <v>5</v>
      </c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27"/>
      <c r="AG44" s="121"/>
      <c r="AH44" s="121"/>
      <c r="AI44" s="121"/>
      <c r="AJ44" s="121"/>
      <c r="AK44" s="121"/>
      <c r="AL44" s="121"/>
    </row>
    <row r="45" spans="1:38" ht="39.6">
      <c r="A45" s="74" t="s">
        <v>125</v>
      </c>
      <c r="B45" s="75"/>
      <c r="C45" s="75"/>
      <c r="D45" s="75"/>
      <c r="E45" s="75"/>
      <c r="F45" s="75"/>
      <c r="G45" s="75"/>
      <c r="H45" s="75"/>
      <c r="I45" s="75"/>
      <c r="J45" s="75"/>
      <c r="K45" s="226" t="s">
        <v>126</v>
      </c>
      <c r="L45" s="227"/>
      <c r="M45" s="235" t="s">
        <v>127</v>
      </c>
      <c r="N45" s="241"/>
      <c r="O45" s="235" t="s">
        <v>128</v>
      </c>
      <c r="P45" s="241"/>
      <c r="Q45" s="235" t="s">
        <v>129</v>
      </c>
      <c r="R45" s="241"/>
      <c r="S45" s="235" t="s">
        <v>10</v>
      </c>
      <c r="T45" s="241"/>
      <c r="U45" s="235" t="s">
        <v>130</v>
      </c>
      <c r="V45" s="241"/>
      <c r="W45" s="235" t="s">
        <v>131</v>
      </c>
      <c r="X45" s="241"/>
      <c r="Y45" s="235" t="s">
        <v>132</v>
      </c>
      <c r="Z45" s="241"/>
      <c r="AA45" s="235" t="s">
        <v>133</v>
      </c>
      <c r="AB45" s="241"/>
      <c r="AC45" s="235" t="s">
        <v>13</v>
      </c>
      <c r="AD45" s="241"/>
      <c r="AE45" s="235" t="s">
        <v>14</v>
      </c>
      <c r="AF45" s="242"/>
      <c r="AG45" s="240" t="s">
        <v>134</v>
      </c>
      <c r="AH45" s="240" t="s">
        <v>135</v>
      </c>
      <c r="AI45" s="240" t="s">
        <v>136</v>
      </c>
      <c r="AJ45" s="240" t="s">
        <v>137</v>
      </c>
      <c r="AK45" s="240" t="s">
        <v>17</v>
      </c>
      <c r="AL45" s="121"/>
    </row>
    <row r="46" spans="1:38" ht="39.6">
      <c r="A46" s="230" t="s">
        <v>18</v>
      </c>
      <c r="B46" s="230" t="s">
        <v>19</v>
      </c>
      <c r="C46" s="230" t="s">
        <v>20</v>
      </c>
      <c r="D46" s="230" t="s">
        <v>138</v>
      </c>
      <c r="E46" s="230" t="s">
        <v>23</v>
      </c>
      <c r="F46" s="230" t="s">
        <v>24</v>
      </c>
      <c r="G46" s="230" t="s">
        <v>25</v>
      </c>
      <c r="H46" s="230" t="s">
        <v>72</v>
      </c>
      <c r="I46" s="230" t="s">
        <v>28</v>
      </c>
      <c r="J46" s="230" t="s">
        <v>27</v>
      </c>
      <c r="K46" s="229" t="s">
        <v>29</v>
      </c>
      <c r="L46" s="229" t="s">
        <v>30</v>
      </c>
      <c r="M46" s="229" t="s">
        <v>29</v>
      </c>
      <c r="N46" s="229" t="s">
        <v>30</v>
      </c>
      <c r="O46" s="229" t="s">
        <v>29</v>
      </c>
      <c r="P46" s="229" t="s">
        <v>30</v>
      </c>
      <c r="Q46" s="229" t="s">
        <v>29</v>
      </c>
      <c r="R46" s="229" t="s">
        <v>30</v>
      </c>
      <c r="S46" s="229" t="s">
        <v>29</v>
      </c>
      <c r="T46" s="229" t="s">
        <v>30</v>
      </c>
      <c r="U46" s="229" t="s">
        <v>29</v>
      </c>
      <c r="V46" s="229" t="s">
        <v>30</v>
      </c>
      <c r="W46" s="229" t="s">
        <v>29</v>
      </c>
      <c r="X46" s="229" t="s">
        <v>30</v>
      </c>
      <c r="Y46" s="229" t="s">
        <v>29</v>
      </c>
      <c r="Z46" s="229" t="s">
        <v>30</v>
      </c>
      <c r="AA46" s="229" t="s">
        <v>29</v>
      </c>
      <c r="AB46" s="229" t="s">
        <v>30</v>
      </c>
      <c r="AC46" s="229" t="s">
        <v>29</v>
      </c>
      <c r="AD46" s="229" t="s">
        <v>30</v>
      </c>
      <c r="AE46" s="229" t="s">
        <v>29</v>
      </c>
      <c r="AF46" s="226" t="s">
        <v>30</v>
      </c>
      <c r="AG46" s="240"/>
      <c r="AH46" s="240"/>
      <c r="AI46" s="240"/>
      <c r="AJ46" s="240"/>
      <c r="AK46" s="240"/>
      <c r="AL46" s="121"/>
    </row>
    <row r="47" spans="1:38" ht="26.4">
      <c r="A47" s="176" t="s">
        <v>84</v>
      </c>
      <c r="B47" s="68" t="s">
        <v>139</v>
      </c>
      <c r="C47" s="152" t="s">
        <v>140</v>
      </c>
      <c r="D47" s="164" t="s">
        <v>34</v>
      </c>
      <c r="E47" s="69" t="s">
        <v>48</v>
      </c>
      <c r="F47" s="165">
        <v>400000</v>
      </c>
      <c r="G47" s="176" t="s">
        <v>84</v>
      </c>
      <c r="H47" s="203" t="s">
        <v>37</v>
      </c>
      <c r="I47" s="68" t="s">
        <v>44</v>
      </c>
      <c r="J47" s="69" t="s">
        <v>141</v>
      </c>
      <c r="K47" s="21">
        <v>43014</v>
      </c>
      <c r="L47" s="190"/>
      <c r="M47" s="134">
        <f>K47+21</f>
        <v>43035</v>
      </c>
      <c r="N47" s="190"/>
      <c r="O47" s="134">
        <f>M47+21</f>
        <v>43056</v>
      </c>
      <c r="P47" s="190"/>
      <c r="Q47" s="134">
        <f>O47+3</f>
        <v>43059</v>
      </c>
      <c r="R47" s="190"/>
      <c r="S47" s="134">
        <f>Q47+28</f>
        <v>43087</v>
      </c>
      <c r="T47" s="190"/>
      <c r="U47" s="134">
        <f>S47+21</f>
        <v>43108</v>
      </c>
      <c r="V47" s="190"/>
      <c r="W47" s="134">
        <f>U47+21</f>
        <v>43129</v>
      </c>
      <c r="X47" s="190"/>
      <c r="Y47" s="134">
        <f>W47+21</f>
        <v>43150</v>
      </c>
      <c r="Z47" s="18"/>
      <c r="AA47" s="18">
        <f>Y47+14</f>
        <v>43164</v>
      </c>
      <c r="AB47" s="18"/>
      <c r="AC47" s="18">
        <f>AA47+7</f>
        <v>43171</v>
      </c>
      <c r="AD47" s="18"/>
      <c r="AE47" s="134">
        <v>43210</v>
      </c>
      <c r="AF47" s="18"/>
      <c r="AG47" s="68"/>
      <c r="AH47" s="68"/>
      <c r="AI47" s="68"/>
      <c r="AJ47" s="68"/>
      <c r="AK47" s="68"/>
      <c r="AL47" s="53"/>
    </row>
    <row r="48" spans="1:38" ht="26.4">
      <c r="A48" s="204" t="s">
        <v>109</v>
      </c>
      <c r="B48" s="68" t="s">
        <v>142</v>
      </c>
      <c r="C48" s="205" t="s">
        <v>140</v>
      </c>
      <c r="D48" s="130" t="s">
        <v>34</v>
      </c>
      <c r="E48" s="163" t="s">
        <v>48</v>
      </c>
      <c r="F48" s="206">
        <v>83000</v>
      </c>
      <c r="G48" s="195" t="s">
        <v>109</v>
      </c>
      <c r="H48" s="160" t="s">
        <v>37</v>
      </c>
      <c r="I48" s="207" t="s">
        <v>44</v>
      </c>
      <c r="J48" s="37" t="s">
        <v>143</v>
      </c>
      <c r="K48" s="134">
        <v>43266</v>
      </c>
      <c r="L48" s="208"/>
      <c r="M48" s="76">
        <f>K48+14</f>
        <v>43280</v>
      </c>
      <c r="N48" s="77"/>
      <c r="O48" s="134">
        <f t="shared" ref="O48:O49" si="23">M48+21</f>
        <v>43301</v>
      </c>
      <c r="P48" s="77"/>
      <c r="Q48" s="17">
        <f>O48+7</f>
        <v>43308</v>
      </c>
      <c r="R48" s="17"/>
      <c r="S48" s="17">
        <f>Q48+28</f>
        <v>43336</v>
      </c>
      <c r="T48" s="17"/>
      <c r="U48" s="17">
        <f>S48+21</f>
        <v>43357</v>
      </c>
      <c r="V48" s="17"/>
      <c r="W48" s="134">
        <f t="shared" ref="W48:W49" si="24">U48+21</f>
        <v>43378</v>
      </c>
      <c r="X48" s="17"/>
      <c r="Y48" s="17">
        <f>W48+14</f>
        <v>43392</v>
      </c>
      <c r="Z48" s="17"/>
      <c r="AA48" s="17">
        <f>Y48+14</f>
        <v>43406</v>
      </c>
      <c r="AB48" s="17"/>
      <c r="AC48" s="18">
        <f>AA48+7</f>
        <v>43413</v>
      </c>
      <c r="AD48" s="78"/>
      <c r="AE48" s="18">
        <f>AC48+185</f>
        <v>43598</v>
      </c>
      <c r="AF48" s="69"/>
      <c r="AG48" s="69"/>
      <c r="AH48" s="69"/>
      <c r="AI48" s="69"/>
      <c r="AJ48" s="79"/>
      <c r="AK48" s="80"/>
      <c r="AL48" s="50"/>
    </row>
    <row r="49" spans="1:38" ht="26.4">
      <c r="A49" s="176" t="s">
        <v>109</v>
      </c>
      <c r="B49" s="68" t="s">
        <v>144</v>
      </c>
      <c r="C49" s="205" t="s">
        <v>140</v>
      </c>
      <c r="D49" s="130" t="s">
        <v>34</v>
      </c>
      <c r="E49" s="163" t="s">
        <v>48</v>
      </c>
      <c r="F49" s="206">
        <v>180000</v>
      </c>
      <c r="G49" s="195" t="s">
        <v>109</v>
      </c>
      <c r="H49" s="160" t="s">
        <v>37</v>
      </c>
      <c r="I49" s="207" t="s">
        <v>44</v>
      </c>
      <c r="J49" s="37" t="s">
        <v>145</v>
      </c>
      <c r="K49" s="134">
        <v>43221</v>
      </c>
      <c r="L49" s="208"/>
      <c r="M49" s="76">
        <f>K49+14</f>
        <v>43235</v>
      </c>
      <c r="N49" s="77"/>
      <c r="O49" s="134">
        <f t="shared" si="23"/>
        <v>43256</v>
      </c>
      <c r="P49" s="77"/>
      <c r="Q49" s="17">
        <f>O49+7</f>
        <v>43263</v>
      </c>
      <c r="R49" s="17"/>
      <c r="S49" s="17">
        <f>Q49+28</f>
        <v>43291</v>
      </c>
      <c r="T49" s="17"/>
      <c r="U49" s="17">
        <f>S49+21</f>
        <v>43312</v>
      </c>
      <c r="V49" s="17"/>
      <c r="W49" s="134">
        <f t="shared" si="24"/>
        <v>43333</v>
      </c>
      <c r="X49" s="17"/>
      <c r="Y49" s="17">
        <f>W49+14</f>
        <v>43347</v>
      </c>
      <c r="Z49" s="17"/>
      <c r="AA49" s="17">
        <f>Y49+14</f>
        <v>43361</v>
      </c>
      <c r="AB49" s="17"/>
      <c r="AC49" s="18">
        <f>AA49+7</f>
        <v>43368</v>
      </c>
      <c r="AD49" s="78"/>
      <c r="AE49" s="18">
        <f>AC49+365</f>
        <v>43733</v>
      </c>
      <c r="AF49" s="69"/>
      <c r="AG49" s="69"/>
      <c r="AH49" s="69"/>
      <c r="AI49" s="69"/>
      <c r="AJ49" s="79"/>
      <c r="AK49" s="80"/>
      <c r="AL49" s="50"/>
    </row>
    <row r="50" spans="1:38" ht="109.8" customHeight="1">
      <c r="A50" s="81" t="s">
        <v>109</v>
      </c>
      <c r="B50" s="82" t="s">
        <v>146</v>
      </c>
      <c r="C50" s="205" t="s">
        <v>140</v>
      </c>
      <c r="D50" s="83" t="s">
        <v>34</v>
      </c>
      <c r="E50" s="71" t="s">
        <v>48</v>
      </c>
      <c r="F50" s="189">
        <v>240000</v>
      </c>
      <c r="G50" s="195" t="s">
        <v>109</v>
      </c>
      <c r="H50" s="203" t="s">
        <v>37</v>
      </c>
      <c r="I50" s="68" t="s">
        <v>39</v>
      </c>
      <c r="J50" s="37" t="s">
        <v>147</v>
      </c>
      <c r="K50" s="142" t="s">
        <v>148</v>
      </c>
      <c r="L50" s="142" t="s">
        <v>148</v>
      </c>
      <c r="M50" s="76">
        <v>42853</v>
      </c>
      <c r="N50" s="77">
        <v>42926</v>
      </c>
      <c r="O50" s="197">
        <f>M50+14</f>
        <v>42867</v>
      </c>
      <c r="P50" s="77">
        <v>42940</v>
      </c>
      <c r="Q50" s="17">
        <f>O50+7</f>
        <v>42874</v>
      </c>
      <c r="R50" s="17">
        <v>42942</v>
      </c>
      <c r="S50" s="17">
        <f>Q50+21</f>
        <v>42895</v>
      </c>
      <c r="T50" s="220"/>
      <c r="U50" s="17">
        <f>S50+14</f>
        <v>42909</v>
      </c>
      <c r="V50" s="17"/>
      <c r="W50" s="197">
        <f>U50+14</f>
        <v>42923</v>
      </c>
      <c r="X50" s="17"/>
      <c r="Y50" s="17">
        <f>W50+7</f>
        <v>42930</v>
      </c>
      <c r="Z50" s="17"/>
      <c r="AA50" s="17">
        <f>Y50+14</f>
        <v>42944</v>
      </c>
      <c r="AB50" s="17"/>
      <c r="AC50" s="18">
        <f>AA50+7</f>
        <v>42951</v>
      </c>
      <c r="AD50" s="78"/>
      <c r="AE50" s="18">
        <f>AC50+365</f>
        <v>43316</v>
      </c>
      <c r="AF50" s="17"/>
      <c r="AG50" s="71"/>
      <c r="AH50" s="71"/>
      <c r="AI50" s="71"/>
      <c r="AJ50" s="71"/>
      <c r="AK50" s="71"/>
      <c r="AL50" s="209"/>
    </row>
    <row r="51" spans="1:38">
      <c r="A51" s="81" t="s">
        <v>109</v>
      </c>
      <c r="B51" s="82" t="s">
        <v>149</v>
      </c>
      <c r="C51" s="205" t="s">
        <v>140</v>
      </c>
      <c r="D51" s="83" t="s">
        <v>34</v>
      </c>
      <c r="E51" s="71" t="s">
        <v>48</v>
      </c>
      <c r="F51" s="189">
        <v>60000</v>
      </c>
      <c r="G51" s="195" t="s">
        <v>109</v>
      </c>
      <c r="H51" s="203" t="s">
        <v>37</v>
      </c>
      <c r="I51" s="68" t="s">
        <v>44</v>
      </c>
      <c r="J51" s="37" t="s">
        <v>150</v>
      </c>
      <c r="K51" s="142">
        <f>M51-14</f>
        <v>42965</v>
      </c>
      <c r="L51" s="142"/>
      <c r="M51" s="76">
        <v>42979</v>
      </c>
      <c r="N51" s="77"/>
      <c r="O51" s="197">
        <f t="shared" ref="O51" si="25">M51+21</f>
        <v>43000</v>
      </c>
      <c r="P51" s="77"/>
      <c r="Q51" s="17">
        <f>O51+7</f>
        <v>43007</v>
      </c>
      <c r="R51" s="17"/>
      <c r="S51" s="17">
        <f>Q51+21</f>
        <v>43028</v>
      </c>
      <c r="T51" s="17"/>
      <c r="U51" s="17">
        <f>S51+14</f>
        <v>43042</v>
      </c>
      <c r="V51" s="17"/>
      <c r="W51" s="197">
        <f t="shared" ref="W51" si="26">U51+21</f>
        <v>43063</v>
      </c>
      <c r="X51" s="17"/>
      <c r="Y51" s="17">
        <f>W51+7</f>
        <v>43070</v>
      </c>
      <c r="Z51" s="17"/>
      <c r="AA51" s="17">
        <f>Y51+14</f>
        <v>43084</v>
      </c>
      <c r="AB51" s="17"/>
      <c r="AC51" s="18">
        <f>AA51+7</f>
        <v>43091</v>
      </c>
      <c r="AD51" s="78"/>
      <c r="AE51" s="18">
        <f>AC51+365</f>
        <v>43456</v>
      </c>
      <c r="AF51" s="17"/>
      <c r="AG51" s="71"/>
      <c r="AH51" s="71"/>
      <c r="AI51" s="71"/>
      <c r="AJ51" s="71"/>
      <c r="AK51" s="71"/>
      <c r="AL51" s="209"/>
    </row>
    <row r="52" spans="1:38">
      <c r="A52" s="84"/>
      <c r="B52" s="85"/>
      <c r="C52" s="86"/>
      <c r="D52" s="86"/>
      <c r="E52" s="87"/>
      <c r="F52" s="88"/>
      <c r="G52" s="84"/>
      <c r="H52" s="87"/>
      <c r="I52" s="87"/>
      <c r="J52" s="87"/>
      <c r="K52" s="89"/>
      <c r="L52" s="86"/>
      <c r="M52" s="89"/>
      <c r="N52" s="86"/>
      <c r="O52" s="89"/>
      <c r="P52" s="86"/>
      <c r="Q52" s="89"/>
      <c r="R52" s="86"/>
      <c r="S52" s="89"/>
      <c r="T52" s="86"/>
      <c r="U52" s="89"/>
      <c r="V52" s="86"/>
      <c r="W52" s="89"/>
      <c r="X52" s="90"/>
      <c r="Y52" s="89"/>
      <c r="Z52" s="91"/>
      <c r="AA52" s="89"/>
      <c r="AB52" s="92"/>
      <c r="AC52" s="93"/>
      <c r="AD52" s="87"/>
      <c r="AE52" s="87"/>
      <c r="AF52" s="87"/>
      <c r="AG52" s="87"/>
      <c r="AH52" s="87"/>
      <c r="AI52" s="114"/>
      <c r="AJ52" s="114"/>
      <c r="AK52" s="117"/>
      <c r="AL52" s="114"/>
    </row>
    <row r="53" spans="1:38" ht="31.2">
      <c r="A53" s="94" t="s">
        <v>151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6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121"/>
    </row>
    <row r="54" spans="1:38" ht="15.6">
      <c r="A54" s="233" t="s">
        <v>18</v>
      </c>
      <c r="B54" s="233" t="s">
        <v>19</v>
      </c>
      <c r="C54" s="233" t="s">
        <v>20</v>
      </c>
      <c r="D54" s="233" t="s">
        <v>138</v>
      </c>
      <c r="E54" s="233" t="s">
        <v>24</v>
      </c>
      <c r="F54" s="233" t="s">
        <v>152</v>
      </c>
      <c r="G54" s="233" t="s">
        <v>25</v>
      </c>
      <c r="H54" s="233" t="s">
        <v>72</v>
      </c>
      <c r="I54" s="233" t="s">
        <v>28</v>
      </c>
      <c r="J54" s="233" t="s">
        <v>27</v>
      </c>
      <c r="K54" s="233" t="s">
        <v>5</v>
      </c>
      <c r="L54" s="233"/>
      <c r="M54" s="233"/>
      <c r="N54" s="233"/>
      <c r="O54" s="233"/>
      <c r="P54" s="233"/>
      <c r="Q54" s="233" t="s">
        <v>153</v>
      </c>
      <c r="R54" s="233" t="s">
        <v>154</v>
      </c>
      <c r="S54" s="233"/>
      <c r="T54" s="234" t="s">
        <v>155</v>
      </c>
      <c r="U54" s="236" t="s">
        <v>17</v>
      </c>
      <c r="V54" s="232" t="s">
        <v>156</v>
      </c>
      <c r="W54" s="12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121"/>
    </row>
    <row r="55" spans="1:38">
      <c r="A55" s="232"/>
      <c r="B55" s="232"/>
      <c r="C55" s="232"/>
      <c r="D55" s="232"/>
      <c r="E55" s="232"/>
      <c r="F55" s="232"/>
      <c r="G55" s="232"/>
      <c r="H55" s="232"/>
      <c r="I55" s="232"/>
      <c r="J55" s="232"/>
      <c r="K55" s="232" t="s">
        <v>157</v>
      </c>
      <c r="L55" s="232"/>
      <c r="M55" s="232" t="s">
        <v>158</v>
      </c>
      <c r="N55" s="232"/>
      <c r="O55" s="232" t="s">
        <v>159</v>
      </c>
      <c r="P55" s="232"/>
      <c r="Q55" s="232"/>
      <c r="R55" s="232" t="s">
        <v>160</v>
      </c>
      <c r="S55" s="232" t="s">
        <v>161</v>
      </c>
      <c r="T55" s="235"/>
      <c r="U55" s="237"/>
      <c r="V55" s="232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121"/>
    </row>
    <row r="56" spans="1:38">
      <c r="A56" s="232"/>
      <c r="B56" s="232"/>
      <c r="C56" s="232"/>
      <c r="D56" s="232"/>
      <c r="E56" s="232"/>
      <c r="F56" s="239"/>
      <c r="G56" s="232"/>
      <c r="H56" s="232"/>
      <c r="I56" s="232"/>
      <c r="J56" s="232"/>
      <c r="K56" s="229" t="s">
        <v>29</v>
      </c>
      <c r="L56" s="229" t="s">
        <v>30</v>
      </c>
      <c r="M56" s="229" t="s">
        <v>29</v>
      </c>
      <c r="N56" s="229" t="s">
        <v>30</v>
      </c>
      <c r="O56" s="229" t="s">
        <v>29</v>
      </c>
      <c r="P56" s="229" t="s">
        <v>30</v>
      </c>
      <c r="Q56" s="232"/>
      <c r="R56" s="232"/>
      <c r="S56" s="232"/>
      <c r="T56" s="235"/>
      <c r="U56" s="238"/>
      <c r="V56" s="239"/>
      <c r="W56" s="201"/>
      <c r="X56" s="201"/>
      <c r="Y56" s="201"/>
      <c r="Z56" s="201"/>
      <c r="AA56" s="201"/>
      <c r="AB56" s="201"/>
      <c r="AC56" s="201"/>
      <c r="AD56" s="201"/>
      <c r="AE56" s="201"/>
      <c r="AF56" s="210"/>
      <c r="AG56" s="211"/>
      <c r="AH56" s="211"/>
      <c r="AI56" s="211"/>
      <c r="AJ56" s="211"/>
      <c r="AK56" s="211"/>
      <c r="AL56" s="97"/>
    </row>
    <row r="57" spans="1:38" ht="26.4">
      <c r="A57" s="151" t="s">
        <v>109</v>
      </c>
      <c r="B57" s="11" t="s">
        <v>162</v>
      </c>
      <c r="C57" s="212" t="s">
        <v>163</v>
      </c>
      <c r="D57" s="99" t="s">
        <v>34</v>
      </c>
      <c r="E57" s="189">
        <v>50000</v>
      </c>
      <c r="F57" s="213">
        <v>1</v>
      </c>
      <c r="G57" s="195" t="s">
        <v>109</v>
      </c>
      <c r="H57" s="160" t="s">
        <v>37</v>
      </c>
      <c r="I57" s="11" t="s">
        <v>44</v>
      </c>
      <c r="J57" s="37" t="s">
        <v>164</v>
      </c>
      <c r="K57" s="214">
        <v>43206</v>
      </c>
      <c r="L57" s="18"/>
      <c r="M57" s="214">
        <f>K57+35</f>
        <v>43241</v>
      </c>
      <c r="N57" s="18"/>
      <c r="O57" s="214">
        <f>M57+180</f>
        <v>43421</v>
      </c>
      <c r="P57" s="18"/>
      <c r="Q57" s="21"/>
      <c r="R57" s="21"/>
      <c r="S57" s="21"/>
      <c r="T57" s="21"/>
      <c r="U57" s="221" t="s">
        <v>165</v>
      </c>
      <c r="V57" s="21"/>
      <c r="W57" s="177"/>
      <c r="X57" s="215"/>
      <c r="Y57" s="201"/>
      <c r="Z57" s="201"/>
      <c r="AA57" s="201"/>
      <c r="AB57" s="201"/>
      <c r="AC57" s="201"/>
      <c r="AD57" s="201"/>
      <c r="AE57" s="177"/>
      <c r="AF57" s="201"/>
      <c r="AG57" s="85"/>
      <c r="AH57" s="85"/>
      <c r="AI57" s="85"/>
      <c r="AJ57" s="85"/>
      <c r="AK57" s="85"/>
      <c r="AL57" s="46"/>
    </row>
    <row r="58" spans="1:38" s="5" customFormat="1" ht="122.25" customHeight="1">
      <c r="A58" s="41" t="s">
        <v>109</v>
      </c>
      <c r="B58" s="82" t="s">
        <v>166</v>
      </c>
      <c r="C58" s="98" t="s">
        <v>163</v>
      </c>
      <c r="D58" s="38" t="s">
        <v>34</v>
      </c>
      <c r="E58" s="70">
        <v>100000</v>
      </c>
      <c r="F58" s="100">
        <v>1</v>
      </c>
      <c r="G58" s="72" t="s">
        <v>109</v>
      </c>
      <c r="H58" s="47" t="s">
        <v>37</v>
      </c>
      <c r="I58" s="15" t="s">
        <v>39</v>
      </c>
      <c r="J58" s="16" t="s">
        <v>167</v>
      </c>
      <c r="K58" s="23">
        <f>M58-73</f>
        <v>42860</v>
      </c>
      <c r="L58" s="23">
        <v>42907</v>
      </c>
      <c r="M58" s="101">
        <f>O58-263</f>
        <v>42933</v>
      </c>
      <c r="N58" s="101"/>
      <c r="O58" s="101">
        <v>43196</v>
      </c>
      <c r="P58" s="102"/>
      <c r="Q58" s="15"/>
      <c r="R58" s="101"/>
      <c r="S58" s="101"/>
      <c r="T58" s="15"/>
      <c r="U58" s="13" t="s">
        <v>168</v>
      </c>
      <c r="V58" s="7"/>
      <c r="W58" s="7"/>
      <c r="X58" s="7"/>
      <c r="Y58" s="7"/>
      <c r="Z58" s="7"/>
      <c r="AA58" s="7"/>
      <c r="AB58" s="7"/>
      <c r="AC58" s="7"/>
      <c r="AD58" s="7"/>
      <c r="AE58" s="45"/>
      <c r="AF58" s="7"/>
      <c r="AG58" s="7"/>
      <c r="AH58" s="7"/>
      <c r="AI58" s="7"/>
      <c r="AJ58" s="7"/>
      <c r="AK58" s="7"/>
    </row>
    <row r="59" spans="1:38">
      <c r="A59" s="87"/>
      <c r="B59" s="87"/>
      <c r="C59" s="86"/>
      <c r="D59" s="86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5"/>
      <c r="AF59" s="87"/>
      <c r="AG59" s="87"/>
      <c r="AH59" s="87"/>
      <c r="AI59" s="87"/>
      <c r="AJ59" s="87"/>
      <c r="AK59" s="87"/>
      <c r="AL59" s="121"/>
    </row>
    <row r="60" spans="1:38" ht="15.6">
      <c r="A60" s="103" t="s">
        <v>169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5"/>
      <c r="T60" s="127"/>
      <c r="U60" s="12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122"/>
    </row>
    <row r="61" spans="1:38">
      <c r="A61" s="232" t="s">
        <v>18</v>
      </c>
      <c r="B61" s="232" t="s">
        <v>19</v>
      </c>
      <c r="C61" s="232" t="s">
        <v>20</v>
      </c>
      <c r="D61" s="232" t="s">
        <v>138</v>
      </c>
      <c r="E61" s="232" t="s">
        <v>23</v>
      </c>
      <c r="F61" s="232" t="s">
        <v>24</v>
      </c>
      <c r="G61" s="232" t="s">
        <v>25</v>
      </c>
      <c r="H61" s="232" t="s">
        <v>72</v>
      </c>
      <c r="I61" s="232" t="s">
        <v>28</v>
      </c>
      <c r="J61" s="232" t="s">
        <v>27</v>
      </c>
      <c r="K61" s="232" t="s">
        <v>5</v>
      </c>
      <c r="L61" s="232"/>
      <c r="M61" s="232"/>
      <c r="N61" s="232"/>
      <c r="O61" s="232"/>
      <c r="P61" s="232"/>
      <c r="Q61" s="232" t="s">
        <v>170</v>
      </c>
      <c r="R61" s="232" t="s">
        <v>156</v>
      </c>
      <c r="S61" s="232" t="s">
        <v>17</v>
      </c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122"/>
    </row>
    <row r="62" spans="1:38">
      <c r="A62" s="232"/>
      <c r="B62" s="232"/>
      <c r="C62" s="232"/>
      <c r="D62" s="232"/>
      <c r="E62" s="232"/>
      <c r="F62" s="232"/>
      <c r="G62" s="232"/>
      <c r="H62" s="232"/>
      <c r="I62" s="232"/>
      <c r="J62" s="232"/>
      <c r="K62" s="232" t="s">
        <v>171</v>
      </c>
      <c r="L62" s="232"/>
      <c r="M62" s="232" t="s">
        <v>172</v>
      </c>
      <c r="N62" s="232"/>
      <c r="O62" s="232" t="s">
        <v>159</v>
      </c>
      <c r="P62" s="232"/>
      <c r="Q62" s="232"/>
      <c r="R62" s="232"/>
      <c r="S62" s="232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122"/>
    </row>
    <row r="63" spans="1:38">
      <c r="A63" s="232"/>
      <c r="B63" s="232"/>
      <c r="C63" s="232"/>
      <c r="D63" s="232"/>
      <c r="E63" s="232"/>
      <c r="F63" s="232"/>
      <c r="G63" s="232"/>
      <c r="H63" s="232"/>
      <c r="I63" s="232"/>
      <c r="J63" s="232"/>
      <c r="K63" s="229" t="s">
        <v>29</v>
      </c>
      <c r="L63" s="229" t="s">
        <v>30</v>
      </c>
      <c r="M63" s="229" t="s">
        <v>29</v>
      </c>
      <c r="N63" s="229" t="s">
        <v>30</v>
      </c>
      <c r="O63" s="229" t="s">
        <v>29</v>
      </c>
      <c r="P63" s="229" t="s">
        <v>30</v>
      </c>
      <c r="Q63" s="232"/>
      <c r="R63" s="232"/>
      <c r="S63" s="232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122"/>
    </row>
    <row r="64" spans="1:38" ht="26.4">
      <c r="A64" s="176" t="s">
        <v>109</v>
      </c>
      <c r="B64" s="152" t="s">
        <v>173</v>
      </c>
      <c r="C64" s="162" t="s">
        <v>120</v>
      </c>
      <c r="D64" s="164" t="s">
        <v>34</v>
      </c>
      <c r="E64" s="162" t="s">
        <v>48</v>
      </c>
      <c r="F64" s="216">
        <v>12500</v>
      </c>
      <c r="G64" s="217" t="s">
        <v>109</v>
      </c>
      <c r="H64" s="106" t="s">
        <v>111</v>
      </c>
      <c r="I64" s="68" t="s">
        <v>44</v>
      </c>
      <c r="J64" s="194" t="s">
        <v>174</v>
      </c>
      <c r="K64" s="52">
        <v>42977</v>
      </c>
      <c r="L64" s="68"/>
      <c r="M64" s="208">
        <f>K64+14</f>
        <v>42991</v>
      </c>
      <c r="N64" s="68"/>
      <c r="O64" s="208">
        <v>43032</v>
      </c>
      <c r="P64" s="68"/>
      <c r="Q64" s="68"/>
      <c r="R64" s="68"/>
      <c r="S64" s="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/>
      <c r="AL64" s="53"/>
    </row>
    <row r="65" spans="1:38">
      <c r="A65" s="114"/>
      <c r="B65" s="114"/>
      <c r="C65" s="115"/>
      <c r="D65" s="116"/>
      <c r="E65" s="117"/>
      <c r="F65" s="218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</row>
    <row r="66" spans="1:38">
      <c r="A66" s="114"/>
      <c r="B66" s="114"/>
      <c r="C66" s="115"/>
      <c r="D66" s="116"/>
      <c r="E66" s="117"/>
      <c r="F66" s="218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</row>
    <row r="67" spans="1:38">
      <c r="A67" s="114" t="s">
        <v>175</v>
      </c>
      <c r="B67" s="114" t="s">
        <v>176</v>
      </c>
      <c r="C67" s="115"/>
      <c r="D67" s="116"/>
      <c r="E67" s="117"/>
      <c r="F67" s="218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</row>
    <row r="68" spans="1:38">
      <c r="A68" s="114" t="s">
        <v>148</v>
      </c>
      <c r="B68" s="114" t="s">
        <v>177</v>
      </c>
      <c r="C68" s="115"/>
      <c r="D68" s="116"/>
      <c r="E68" s="117"/>
      <c r="F68" s="218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</row>
  </sheetData>
  <mergeCells count="86">
    <mergeCell ref="V7:W7"/>
    <mergeCell ref="L7:M7"/>
    <mergeCell ref="N7:O7"/>
    <mergeCell ref="P7:Q7"/>
    <mergeCell ref="R7:S7"/>
    <mergeCell ref="T7:U7"/>
    <mergeCell ref="L21:M21"/>
    <mergeCell ref="N21:O21"/>
    <mergeCell ref="P21:Q21"/>
    <mergeCell ref="R21:S21"/>
    <mergeCell ref="T21:U21"/>
    <mergeCell ref="AC21:AC22"/>
    <mergeCell ref="AD21:AD22"/>
    <mergeCell ref="X7:Y7"/>
    <mergeCell ref="Z7:AA7"/>
    <mergeCell ref="AB7:AB8"/>
    <mergeCell ref="AC7:AC8"/>
    <mergeCell ref="AD7:AD8"/>
    <mergeCell ref="V21:W21"/>
    <mergeCell ref="X21:Y21"/>
    <mergeCell ref="Z21:AA21"/>
    <mergeCell ref="AB21:AB22"/>
    <mergeCell ref="X37:Y37"/>
    <mergeCell ref="Z37:AA37"/>
    <mergeCell ref="AB37:AB38"/>
    <mergeCell ref="S45:T45"/>
    <mergeCell ref="U45:V45"/>
    <mergeCell ref="L37:M37"/>
    <mergeCell ref="N37:O37"/>
    <mergeCell ref="P37:Q37"/>
    <mergeCell ref="R37:S37"/>
    <mergeCell ref="T37:U37"/>
    <mergeCell ref="V37:W37"/>
    <mergeCell ref="AC37:AC38"/>
    <mergeCell ref="AD37:AD38"/>
    <mergeCell ref="AH45:AH46"/>
    <mergeCell ref="AI45:AI46"/>
    <mergeCell ref="AJ45:AJ46"/>
    <mergeCell ref="AK45:AK46"/>
    <mergeCell ref="A54:A56"/>
    <mergeCell ref="B54:B56"/>
    <mergeCell ref="C54:C56"/>
    <mergeCell ref="D54:D56"/>
    <mergeCell ref="E54:E56"/>
    <mergeCell ref="F54:F56"/>
    <mergeCell ref="W45:X45"/>
    <mergeCell ref="Y45:Z45"/>
    <mergeCell ref="AA45:AB45"/>
    <mergeCell ref="AC45:AD45"/>
    <mergeCell ref="AE45:AF45"/>
    <mergeCell ref="AG45:AG46"/>
    <mergeCell ref="M45:N45"/>
    <mergeCell ref="O45:P45"/>
    <mergeCell ref="Q45:R45"/>
    <mergeCell ref="F61:F63"/>
    <mergeCell ref="R54:S54"/>
    <mergeCell ref="T54:T56"/>
    <mergeCell ref="U54:U56"/>
    <mergeCell ref="V54:V56"/>
    <mergeCell ref="K55:L55"/>
    <mergeCell ref="M55:N55"/>
    <mergeCell ref="O55:P55"/>
    <mergeCell ref="R55:R56"/>
    <mergeCell ref="S55:S56"/>
    <mergeCell ref="G54:G56"/>
    <mergeCell ref="H54:H56"/>
    <mergeCell ref="I54:I56"/>
    <mergeCell ref="J54:J56"/>
    <mergeCell ref="K54:P54"/>
    <mergeCell ref="Q54:Q56"/>
    <mergeCell ref="A61:A63"/>
    <mergeCell ref="B61:B63"/>
    <mergeCell ref="C61:C63"/>
    <mergeCell ref="D61:D63"/>
    <mergeCell ref="E61:E63"/>
    <mergeCell ref="G61:G63"/>
    <mergeCell ref="H61:H63"/>
    <mergeCell ref="I61:I63"/>
    <mergeCell ref="J61:J63"/>
    <mergeCell ref="K61:P61"/>
    <mergeCell ref="R61:R63"/>
    <mergeCell ref="S61:S63"/>
    <mergeCell ref="K62:L62"/>
    <mergeCell ref="M62:N62"/>
    <mergeCell ref="O62:P62"/>
    <mergeCell ref="Q61:Q6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B4A170ED36EA364B9A42B75752BC684D" ma:contentTypeVersion="14" ma:contentTypeDescription="The base project type from which other project content types inherit their information." ma:contentTypeScope="" ma:versionID="26d26f9a6b6f5b8c44198319d1561194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ab26ab39498d79e727e31c3d242a4e50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AEBCF118D1241D469F74A83FBB2EF6DF" ma:contentTypeVersion="20" ma:contentTypeDescription="A content type to manage public (operations) IDB documents" ma:contentTypeScope="" ma:versionID="3f56c2d60fbe2c3523015040877eb82a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7148bbd2547d5f1784cb61ea1835f70f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dc7663a-08f0-4737-9e8c-148ce897a09c">EZSHARE-4147808-4</_dlc_DocId>
    <_dlc_DocIdUrl xmlns="cdc7663a-08f0-4737-9e8c-148ce897a09c">
      <Url>https://idbg.sharepoint.com/teams/EZ-SU-LON/SU-L1039/_layouts/15/DocIdRedir.aspx?ID=EZSHARE-4147808-4</Url>
      <Description>EZSHARE-4147808-4</Description>
    </_dlc_DocIdUrl>
    <Access_x0020_to_x0020_Information_x00a0_Policy xmlns="cdc7663a-08f0-4737-9e8c-148ce897a09c">Public</Access_x0020_to_x0020_Information_x00a0_Policy>
    <SISCOR_x0020_Number xmlns="cdc7663a-08f0-4737-9e8c-148ce897a09c">I-CCB/CSU-424/2017-A</SISCOR_x0020_Number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Suriname</TermName>
          <TermId xmlns="http://schemas.microsoft.com/office/infopath/2007/PartnerControls">78f391d2-6a9c-4a90-96e5-b3c0fdf8e7da</TermId>
        </TermInfo>
      </Terms>
    </ic46d7e087fd4a108fb86518ca413cc6>
    <IDBDocs_x0020_Number xmlns="cdc7663a-08f0-4737-9e8c-148ce897a09c" xsi:nil="true"/>
    <Division_x0020_or_x0020_Unit xmlns="cdc7663a-08f0-4737-9e8c-148ce897a09c">CCB/CSU</Division_x0020_or_x0020_Unit>
    <Fiscal_x0020_Year_x0020_IDB xmlns="cdc7663a-08f0-4737-9e8c-148ce897a09c">2017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3403/OC-SU;</Approval_x0020_Number>
    <Phase xmlns="cdc7663a-08f0-4737-9e8c-148ce897a09c">ACTIVE</Phase>
    <Document_x0020_Author xmlns="cdc7663a-08f0-4737-9e8c-148ce897a09c">Hofwijks, Steven Romeo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 SECTOR REHABILITATION AND EFFICIENCY</TermName>
          <TermId xmlns="http://schemas.microsoft.com/office/infopath/2007/PartnerControls">bc14044a-5020-4002-b61d-5f3750c96619</TermId>
        </TermInfo>
      </Terms>
    </b2ec7cfb18674cb8803df6b262e8b107>
    <Business_x0020_Area xmlns="cdc7663a-08f0-4737-9e8c-148ce897a09c">General Documents</Business_x0020_Area>
    <Key_x0020_Document xmlns="cdc7663a-08f0-4737-9e8c-148ce897a09c">false</Key_x0020_Document>
    <Document_x0020_Language_x0020_IDB xmlns="cdc7663a-08f0-4737-9e8c-148ce897a09c">English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TaxCatchAll xmlns="cdc7663a-08f0-4737-9e8c-148ce897a09c">
      <Value>41</Value>
      <Value>24</Value>
      <Value>3</Value>
      <Value>25</Value>
      <Value>22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SU-L1039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</TermName>
          <TermId xmlns="http://schemas.microsoft.com/office/infopath/2007/PartnerControls">4fed196a-cd0b-4970-87de-42da17f9b203</TermId>
        </TermInfo>
      </Terms>
    </nddeef1749674d76abdbe4b239a70bc6>
    <Record_x0020_Number xmlns="cdc7663a-08f0-4737-9e8c-148ce897a09c">R0001122339</Record_x0020_Number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7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386E0328-F465-4379-B948-14B162C866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c7663a-08f0-4737-9e8c-148ce897a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D4F26D-7BB6-43CE-BBAD-CE8F53DB2DFA}"/>
</file>

<file path=customXml/itemProps3.xml><?xml version="1.0" encoding="utf-8"?>
<ds:datastoreItem xmlns:ds="http://schemas.openxmlformats.org/officeDocument/2006/customXml" ds:itemID="{AB2A2205-705B-4D5E-B2A2-4F55FD283A38}"/>
</file>

<file path=customXml/itemProps4.xml><?xml version="1.0" encoding="utf-8"?>
<ds:datastoreItem xmlns:ds="http://schemas.openxmlformats.org/officeDocument/2006/customXml" ds:itemID="{21A53D4D-355A-4B8E-867C-5FE8641D2D54}">
  <ds:schemaRefs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cdc7663a-08f0-4737-9e8c-148ce897a09c"/>
    <ds:schemaRef ds:uri="http://schemas.microsoft.com/office/2006/metadata/propertie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CDB6523B-4FB0-4D09-A821-0F6F930F97F6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8F152161-8A84-401B-BCF7-85A7199A3F38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E0C5B263-4520-4BF9-8320-6C4E33A472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RFNO_SU-L1039PP_11AUG17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Quincy Fernandes</dc:creator>
  <cp:keywords/>
  <dc:description/>
  <cp:lastModifiedBy>Hofwijks, Steven Romeo</cp:lastModifiedBy>
  <cp:revision/>
  <dcterms:created xsi:type="dcterms:W3CDTF">2017-08-14T16:50:48Z</dcterms:created>
  <dcterms:modified xsi:type="dcterms:W3CDTF">2017-08-28T11:43:29Z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dlc_DocIdItemGuid">
    <vt:lpwstr>628deda2-ce2a-43b6-a7ed-1dce497fbe93</vt:lpwstr>
  </property>
  <property fmtid="{D5CDD505-2E9C-101B-9397-08002B2CF9AE}" pid="4" name="TaxKeyword">
    <vt:lpwstr/>
  </property>
  <property fmtid="{D5CDD505-2E9C-101B-9397-08002B2CF9AE}" pid="5" name="TaxKeywordTaxHTField">
    <vt:lpwstr/>
  </property>
  <property fmtid="{D5CDD505-2E9C-101B-9397-08002B2CF9AE}" pid="6" name="Sub-Sector">
    <vt:lpwstr>41;#ENERGY SECTOR REHABILITATION AND EFFICIENCY|bc14044a-5020-4002-b61d-5f3750c96619</vt:lpwstr>
  </property>
  <property fmtid="{D5CDD505-2E9C-101B-9397-08002B2CF9AE}" pid="7" name="Series Operations IDB">
    <vt:lpwstr/>
  </property>
  <property fmtid="{D5CDD505-2E9C-101B-9397-08002B2CF9AE}" pid="8" name="Country">
    <vt:lpwstr>22;#Suriname|78f391d2-6a9c-4a90-96e5-b3c0fdf8e7da</vt:lpwstr>
  </property>
  <property fmtid="{D5CDD505-2E9C-101B-9397-08002B2CF9AE}" pid="9" name="Fund IDB">
    <vt:lpwstr>24;#ORC|c028a4b2-ad8b-4cf4-9cac-a2ae6a778e23</vt:lpwstr>
  </property>
  <property fmtid="{D5CDD505-2E9C-101B-9397-08002B2CF9AE}" pid="10" name="Sector IDB">
    <vt:lpwstr>25;#ENERGY|4fed196a-cd0b-4970-87de-42da17f9b203</vt:lpwstr>
  </property>
  <property fmtid="{D5CDD505-2E9C-101B-9397-08002B2CF9AE}" pid="11" name="Function Operations IDB">
    <vt:lpwstr>3;#Project Administration|751f71fd-1433-4702-a2db-ff12a4e45594</vt:lpwstr>
  </property>
  <property fmtid="{D5CDD505-2E9C-101B-9397-08002B2CF9AE}" pid="12" name="Disclosure Activity">
    <vt:lpwstr>Procurement Plan</vt:lpwstr>
  </property>
  <property fmtid="{D5CDD505-2E9C-101B-9397-08002B2CF9AE}" pid="13" name="ContentTypeId">
    <vt:lpwstr>0x0101001A458A224826124E8B45B1D613300CFC00AEBCF118D1241D469F74A83FBB2EF6DF</vt:lpwstr>
  </property>
</Properties>
</file>