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895" windowHeight="1150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52" i="1"/>
  <c r="G123" l="1"/>
  <c r="G71" l="1"/>
  <c r="G116" l="1"/>
  <c r="F103"/>
  <c r="G93"/>
  <c r="G89"/>
  <c r="G68"/>
  <c r="G66"/>
  <c r="G49"/>
  <c r="G48"/>
  <c r="G47"/>
  <c r="G46"/>
  <c r="G44"/>
  <c r="G43"/>
  <c r="G42"/>
  <c r="G41"/>
  <c r="G40"/>
  <c r="G36"/>
  <c r="G23"/>
  <c r="G18"/>
  <c r="G16"/>
  <c r="G15"/>
  <c r="G133" l="1"/>
</calcChain>
</file>

<file path=xl/sharedStrings.xml><?xml version="1.0" encoding="utf-8"?>
<sst xmlns="http://schemas.openxmlformats.org/spreadsheetml/2006/main" count="684" uniqueCount="288">
  <si>
    <t>BRASIL</t>
  </si>
  <si>
    <t>Programa de Desenvolvimento da Administração Fazendária - PROFISCO-MT</t>
  </si>
  <si>
    <r>
      <t xml:space="preserve">Contrato de Empréstimo: </t>
    </r>
    <r>
      <rPr>
        <sz val="12"/>
        <rFont val="Calibri"/>
        <family val="2"/>
        <scheme val="minor"/>
      </rPr>
      <t>2324/OC-BR</t>
    </r>
  </si>
  <si>
    <t>PLANO DE AQUISIÇÕES (PA) - 12 MESES (2017)</t>
  </si>
  <si>
    <r>
      <t xml:space="preserve">Atualizado por: </t>
    </r>
    <r>
      <rPr>
        <sz val="12"/>
        <rFont val="Calibri"/>
        <family val="2"/>
        <scheme val="minor"/>
      </rPr>
      <t>UCP PROFISCO-MT</t>
    </r>
  </si>
  <si>
    <t>1. OBRAS</t>
  </si>
  <si>
    <t>Unidade Executora</t>
  </si>
  <si>
    <t>Atividade</t>
  </si>
  <si>
    <t>Descrição adicional:</t>
  </si>
  <si>
    <r>
      <t xml:space="preserve">Método de Seleção/Aquisição
</t>
    </r>
    <r>
      <rPr>
        <i/>
        <sz val="10"/>
        <color indexed="9"/>
        <rFont val="Calibri"/>
        <family val="2"/>
      </rPr>
      <t>(Selecionar uma das Opções)</t>
    </r>
    <r>
      <rPr>
        <sz val="10"/>
        <color indexed="9"/>
        <rFont val="Calibri"/>
        <family val="2"/>
      </rPr>
      <t>:</t>
    </r>
  </si>
  <si>
    <t>Quantidade de Lotes:</t>
  </si>
  <si>
    <t>Número de Processo:</t>
  </si>
  <si>
    <t xml:space="preserve">Montante Estimado </t>
  </si>
  <si>
    <t>Categoria de Investimento:</t>
  </si>
  <si>
    <t>Método de Revisão (Selecionar uma das opções):</t>
  </si>
  <si>
    <t>Datas estimadas</t>
  </si>
  <si>
    <t>Comentários - para Sistema Nacional incluir método de Seleção</t>
  </si>
  <si>
    <t>Numero PRISM</t>
  </si>
  <si>
    <t>Status</t>
  </si>
  <si>
    <t>Montante Estimado em US$:</t>
  </si>
  <si>
    <t>Montante Estimado % BID:</t>
  </si>
  <si>
    <t>Montante Estimado % Contrapartida:</t>
  </si>
  <si>
    <t>Publicação do Anúncio</t>
  </si>
  <si>
    <t>Assinatura do Contrato</t>
  </si>
  <si>
    <t>SEFAZ-MT</t>
  </si>
  <si>
    <t xml:space="preserve">1.1. Serviço de reforma </t>
  </si>
  <si>
    <t xml:space="preserve">Reforma do Posto Fiscal Benedito Corbelino, P. F Correntes - entrada e saída do Estado </t>
  </si>
  <si>
    <t>Sistema Nacional</t>
  </si>
  <si>
    <t>II - (produto 3.8)</t>
  </si>
  <si>
    <t xml:space="preserve">Tomada de preços.
</t>
  </si>
  <si>
    <t>Contrato em Execução</t>
  </si>
  <si>
    <t>1.2 Serviço de reforma</t>
  </si>
  <si>
    <t xml:space="preserve">Adequação física, de segurança, e de iluminação na Unidade PF - PF XII de Outubro </t>
  </si>
  <si>
    <t>Previsto</t>
  </si>
  <si>
    <t>1.3 Serviço de adequação física</t>
  </si>
  <si>
    <t>Adequação física - elétrica, hidráulica, predial do Posto Flávio Gomes, e melhora na cobertura da rampa de inspeção de cargas.</t>
  </si>
  <si>
    <t>II - (produto 3.9)</t>
  </si>
  <si>
    <t>Tomada de preços.</t>
  </si>
  <si>
    <t>Processo Cancelado</t>
  </si>
  <si>
    <t xml:space="preserve">1.4 Serviço de Reforma </t>
  </si>
  <si>
    <t xml:space="preserve">Reforma do Posto Fiscal Henrique Peixoto, P.F Araguaia - entrada e saida do Estado </t>
  </si>
  <si>
    <t xml:space="preserve">Concorrência Pública.
</t>
  </si>
  <si>
    <t>1.5 Serviço de reforma</t>
  </si>
  <si>
    <t>Reforma e Adequação da Agência Fazendária de Cuiabá</t>
  </si>
  <si>
    <t>Comparação de Preços </t>
  </si>
  <si>
    <t>358594/2015</t>
  </si>
  <si>
    <t xml:space="preserve">III - (produto 6.1) </t>
  </si>
  <si>
    <t>Ex-Post</t>
  </si>
  <si>
    <t>Contrato Terminado</t>
  </si>
  <si>
    <t>Total</t>
  </si>
  <si>
    <t>2. BENS</t>
  </si>
  <si>
    <t>Unidade Executora:</t>
  </si>
  <si>
    <t>Método de Aquisição
(Selecionar uma das opções):</t>
  </si>
  <si>
    <t>Datas Estimada</t>
  </si>
  <si>
    <t>2.1 Equipamentos de TI</t>
  </si>
  <si>
    <t xml:space="preserve">Microcomputador com  LCD, Windows e Office; Notebook </t>
  </si>
  <si>
    <t>600061/2013; 713400/2013</t>
  </si>
  <si>
    <t>II - (produtos: 4.1; 3.9; 4.2; 3.2)</t>
  </si>
  <si>
    <t>Adesão à Ata de Registro de preços</t>
  </si>
  <si>
    <t>BRB 2483; BRB 2484</t>
  </si>
  <si>
    <t>2.4 Equipamento de TI</t>
  </si>
  <si>
    <t>Impressoras portáteis - térmicas</t>
  </si>
  <si>
    <t>Pregão Eletrônico.</t>
  </si>
  <si>
    <t>2.5 Equipamento de sinalização</t>
  </si>
  <si>
    <t>equipamentos integrados de controle de trânsito - identificação e rastreamento</t>
  </si>
  <si>
    <t>III - (produto 3.8)</t>
  </si>
  <si>
    <t>2.6 Equipamento para fiscalização de trânsito</t>
  </si>
  <si>
    <t>Empilhadeiras Manuais (6)</t>
  </si>
  <si>
    <t>617171/2013</t>
  </si>
  <si>
    <t>Pregão Eletrônico</t>
  </si>
  <si>
    <t>BRB 2485</t>
  </si>
  <si>
    <t>2.10 Equipamento de Tecnologia da Informação</t>
  </si>
  <si>
    <t xml:space="preserve">equipamentos para TI e infraestrutura física e tecnologíca </t>
  </si>
  <si>
    <t>diversos</t>
  </si>
  <si>
    <t>III - (produto 7.1)</t>
  </si>
  <si>
    <t>contrapartida</t>
  </si>
  <si>
    <t>2.11 Equipamentos e softwares</t>
  </si>
  <si>
    <t>solução integrada de hardware e software de armazenamento de dados</t>
  </si>
  <si>
    <t>129430/2015</t>
  </si>
  <si>
    <t>II - (produto 4.2)</t>
  </si>
  <si>
    <t>2.13 Mobiliário para agência Fazendária</t>
  </si>
  <si>
    <t>baias para call center, cadeiras giratórias, cadeiras interlocur fixa, armarios, mesas, headset</t>
  </si>
  <si>
    <t>593332/2016</t>
  </si>
  <si>
    <t>III - (produto 6.1)</t>
  </si>
  <si>
    <t>2.14 Sala-segura</t>
  </si>
  <si>
    <t xml:space="preserve">Fornecimento e Instalação completa de Solução de Container Data Center  (CDC) seguro, modular, escalável e móvel para implantação de infraestrutura de Data Center
</t>
  </si>
  <si>
    <t xml:space="preserve">Pregão Eletrônio </t>
  </si>
  <si>
    <t xml:space="preserve">2.15 quipamentos de TI </t>
  </si>
  <si>
    <t xml:space="preserve"> micromputadores, perfil usuário avançado e intermediário</t>
  </si>
  <si>
    <t>II - (produtos: 3.8; 3.9; 5.1)</t>
  </si>
  <si>
    <t xml:space="preserve">Adesão à Ata de Registro de preços.
</t>
  </si>
  <si>
    <t>2.17  Licenças pérpetuas</t>
  </si>
  <si>
    <t>licenças perpétuas de solução analítica integrada de estatística e mineração de dados, serviços de implantação, suporte técnico na solução, atualização de versões e serviços de treinamento para administração da solução.</t>
  </si>
  <si>
    <t>Adesão a Ata de registro de preços 07/2016 (TCU - Pregão Eletrônico nº 11/2016).</t>
  </si>
  <si>
    <t>2.18 Hardware e software</t>
  </si>
  <si>
    <t>Solução (Hiperconvergência) contendo recursos de hardware e software para processamento e armazenamento de dados para a Secretaria de Estado de Fazenda de Mato Grosso</t>
  </si>
  <si>
    <t xml:space="preserve">Adesão a Ata de registro de preços nº 024/2016, referente ao Pregão Eletrônico nº 041/2016 do Tribunal de Justiça do Estado do Amazonas </t>
  </si>
  <si>
    <t>2.19 Software</t>
  </si>
  <si>
    <t>Subscrição, treinamento e consultoria para implantação de ferramentas de BIG Data Cloudera Enterprise.</t>
  </si>
  <si>
    <t>Pregão eletrônico</t>
  </si>
  <si>
    <t>2.20 Mobiliário e equipamentos para os Postos Fiscais</t>
  </si>
  <si>
    <t>Aquisição de mobiliarios (diversos) e equipamentos (diversos) para os Postos Fiscais</t>
  </si>
  <si>
    <t>Processo em curso</t>
  </si>
  <si>
    <t>2.21 Software e treinamento técnico</t>
  </si>
  <si>
    <t>Contratação de empresa para "aquisições de subscrição de produtos de software da linha Red Hat Enterprise Linux, JBOSS Enterprise Middleware e Red Hat Cloud Suite, contratação de treinamentos oficiais e serviços especializados mediante Ordem de Serviço, nas mesmas linhas de produtos", por um período de 12 meses. (TR 81/2017)</t>
  </si>
  <si>
    <t>Adesão Carona a Ata RP 05/2017 PREGÃO ELETRÔNICO Nº 20160016/ Etice - Empresa de Tecnologia da Informação do Ceará, com vigência até 20/02/2018</t>
  </si>
  <si>
    <t>2.22 Software e treinamento técnico</t>
  </si>
  <si>
    <t>Contratação de empresa para fornecimento de "solução para redimensionamento e otimização da infraestrutura tecnológica dos serviços de rede e sistemas voltados às aplicações web, baseada em software livre Enterprise Red Hat: Red Hat Enterprise Linux e Red Hat JBoss Enterprise Application Platform; incluindo atualizações de versões, serviços de suporte técnico, operação assistida e transferência de conhecimento", (TR 088/2017)</t>
  </si>
  <si>
    <t>Carona por meio de Carona à ARP 28/2017 PREGÃO SRP Nº 14/2017/ MI - Ministério da Integração Nacional, por um período de 12 meses.</t>
  </si>
  <si>
    <t xml:space="preserve">2.23 Equipamentos e software </t>
  </si>
  <si>
    <t xml:space="preserve">Contratação de solução de proteção de dados, contemplando o fornecimento de software de backup, appliances de backup em disco (tipo 1 e tipo 2) e módulos de expansão, incluindo os serviços de instalação e configuração, transferência de conhecimento, garantia do fabricante e serviços de atualização e suporte técnico </t>
  </si>
  <si>
    <t>Adesão Carona a Ata RP 05/2017 PREGÃO ELETRÔNICO Nº 07/2017/CJF - Conselho da Justiça Federal</t>
  </si>
  <si>
    <t>2.24 equipamentos</t>
  </si>
  <si>
    <t>Contratação de Empresa especializada  para fornecimento e instalação de solução de vídeo wall (Solução visual de monitoramento/gerenciamento) para a criação de uma Sala de situação para a Secretaria de Estado de Fazenda de Mato Grosso</t>
  </si>
  <si>
    <t>III - (produto 4.2)</t>
  </si>
  <si>
    <t xml:space="preserve">2.25 Equipamentos </t>
  </si>
  <si>
    <t xml:space="preserve">Contratação de empresa para a aquisição de equipamentos (switchs) e  de pontos de acesso para rede sem fio para unidades internas e externas com serviço de instalação, suporte técnico e garantia </t>
  </si>
  <si>
    <t>Adesão a ARP</t>
  </si>
  <si>
    <t>2.26 Software de rastreamento de veiculos/documentos fiscais eletrônicos</t>
  </si>
  <si>
    <t>Aquisição de software para integrar sistema de monitoramento de trânsito de veiculos de cargas/documentos fiscais</t>
  </si>
  <si>
    <t>2.27 equipamentos</t>
  </si>
  <si>
    <t>Aquisição e instalação de equipamentos de ar-condicionado</t>
  </si>
  <si>
    <t>2.28 equipamentos</t>
  </si>
  <si>
    <t>Impressoras térmicas</t>
  </si>
  <si>
    <t>3. SERVIÇOS QUE NÃO SÃO DE CONSULTORIA</t>
  </si>
  <si>
    <t>Publicação Documento de Licitação</t>
  </si>
  <si>
    <t>3.1 Serviço de infraestrutura para workshop</t>
  </si>
  <si>
    <t xml:space="preserve">Workshops de disseminação e de avaliação do PE </t>
  </si>
  <si>
    <t>I - (produto 1.1)</t>
  </si>
  <si>
    <t>3.2 Serviço de infraestrutura para seminário</t>
  </si>
  <si>
    <t xml:space="preserve">Seminários de Divulgação de Boas Práticas </t>
  </si>
  <si>
    <t>I - (produto 2.1)</t>
  </si>
  <si>
    <t>3.3 Serviço de infraestrutura para evento</t>
  </si>
  <si>
    <t>Eventos para Alinhamento do Planejamento estratégico/PROFISCO</t>
  </si>
  <si>
    <t>3.4 Serviço de fábrica de software</t>
  </si>
  <si>
    <t>Fábrica de software para aperfeiçoamento, customização de sistemas fazendários relacionados aos produtos PROFISCO</t>
  </si>
  <si>
    <t>58969/2014</t>
  </si>
  <si>
    <t>II - (produtos 3.3; 3.7; 4.1; 4.2; 3.8)</t>
  </si>
  <si>
    <t>BR 1086</t>
  </si>
  <si>
    <t>3.5 Visita Técnicas, participações em GT</t>
  </si>
  <si>
    <t>Fornecimento de Passagens e Diárias</t>
  </si>
  <si>
    <t>375678/2015</t>
  </si>
  <si>
    <t>I; II; III -  (diversos produtos conforme PAI/Plano de Capacitação)</t>
  </si>
  <si>
    <t>01/10/2014
01/10/2015
01/10/2016</t>
  </si>
  <si>
    <t>BR 2488
BR 11140</t>
  </si>
  <si>
    <t>3.6 Fábrica de Software</t>
  </si>
  <si>
    <t>Fábrica de software para evolução/customização/integrações de sistemas fazendários</t>
  </si>
  <si>
    <t>II - III (diversos produtos)</t>
  </si>
  <si>
    <t>Adesão ARP (PE nº 017/2016/SEGES/MT,Sistema Banco do Brasil)</t>
  </si>
  <si>
    <t>3.7 Solução de relacionamento com o Cliente</t>
  </si>
  <si>
    <t>Contratação de serviços técnicos para implantação de sistema informatizado para o serviço de atendimento ao cliente utilizando o conceito de Gestão de Relacionamento com o Cidadão (CzRM), em soluções de software livre, incluindo serviços de desenvolvimento, implantação, suporte, configuração, customização e integrações aos sistemas da SEFAZ.</t>
  </si>
  <si>
    <t xml:space="preserve">Pregão eletronico.
</t>
  </si>
  <si>
    <t>3.8 Serviços gráficos</t>
  </si>
  <si>
    <t>Contratação de serviços gráficos e aquisição de materiais de promoção e divulgação do Programa de Cidadania Fiscal</t>
  </si>
  <si>
    <t>III - (produto 6.2)</t>
  </si>
  <si>
    <t>3.9 Serviços técnicos especializados</t>
  </si>
  <si>
    <t xml:space="preserve">Contratação de Serviço Técnico Especializado em  Análise e Modelagem de Negócio utilizando notação BPMN para modelagem de Processos de Negócio, Documentação e Prototipação da Novo Módulo de Gestão Financeira para o Sistema FIPLAN </t>
  </si>
  <si>
    <t>3.10 Visita Técnicas, participações em GT</t>
  </si>
  <si>
    <t xml:space="preserve">Adesão à ARP 34/2017 Tribunal de Justiça de Mato Grosso (Pregão Eletrônico  27/2017 - TJ-MT)
</t>
  </si>
  <si>
    <t>4. CONSULTORIAS FIRMAS</t>
  </si>
  <si>
    <t>Publicação  Manifestação de Interesse</t>
  </si>
  <si>
    <t>4.1 Planejamento Estratégico</t>
  </si>
  <si>
    <t xml:space="preserve"> Avaliar as iniciativas estratégicas em curso e elaborar 
o Plano Estratégico da SEFAZ-MT período 2015 a 2020</t>
  </si>
  <si>
    <t>Seleção Baseada na Qualificação do Consultor (SQC)</t>
  </si>
  <si>
    <t>571501/2013</t>
  </si>
  <si>
    <t>BR 10642</t>
  </si>
  <si>
    <t>4.2 Modelo Regionalizado  ICMS</t>
  </si>
  <si>
    <t>desenvolver e implantar o Modelo Regionalizado de Previsão de Arrecadação de ICMS, elaborar e implantar o Sistema de Matriz Insumo-Produto regionalizada em nível dos municípios de MT para análise de pleitos fiscais e impactos de projetos de investimento.</t>
  </si>
  <si>
    <t>Seleção Baseada na Qualidade </t>
  </si>
  <si>
    <t>647574/2013</t>
  </si>
  <si>
    <t>I - (produto 1.2)</t>
  </si>
  <si>
    <t>Ex-Ante</t>
  </si>
  <si>
    <t>BR 10984</t>
  </si>
  <si>
    <t>4.4 Metodologia de gestão</t>
  </si>
  <si>
    <t>Construção de metodologia de gestão, controle e acompanhamento das operações sujeitas ao ICMS substituição tributária</t>
  </si>
  <si>
    <t>290046/14</t>
  </si>
  <si>
    <t>II - (produto 3.3)</t>
  </si>
  <si>
    <t>4.6  Solução eletrônica de Inteligência de dados</t>
  </si>
  <si>
    <t>sistematizar, catalogar e automatizar a auditoria de estabelecimentos, com o 
fornecimento, customização e implantação  solução eletrônica de Inteligência Analítica de dados</t>
  </si>
  <si>
    <t>Seleção Baseada na Qualidade e Custo </t>
  </si>
  <si>
    <t>2921/14</t>
  </si>
  <si>
    <t xml:space="preserve">II - (produto 3.9) </t>
  </si>
  <si>
    <t>BR 11137</t>
  </si>
  <si>
    <t>4.7 Auditoria externa</t>
  </si>
  <si>
    <t xml:space="preserve"> Auditoria Externa do Projeto</t>
  </si>
  <si>
    <t>ADM - (A2)</t>
  </si>
  <si>
    <t>BR 10687</t>
  </si>
  <si>
    <t>4.11 Modelo de Gestão de documentos</t>
  </si>
  <si>
    <t xml:space="preserve"> Modelo de Gestão eletrônica de  documentos </t>
  </si>
  <si>
    <t>617267/2013</t>
  </si>
  <si>
    <t>III - (produto 7.2)</t>
  </si>
  <si>
    <t>BR 10641</t>
  </si>
  <si>
    <t>4.13 Modelo de Gestão de Pessoas</t>
  </si>
  <si>
    <t xml:space="preserve"> Implantação de um modelo de gestão de pessoas focado em competências</t>
  </si>
  <si>
    <t>573422/2013</t>
  </si>
  <si>
    <t>III - (produto 8.2)</t>
  </si>
  <si>
    <t>BR 11138</t>
  </si>
  <si>
    <t>4.16 Modelo de Gestão de Conhecimento</t>
  </si>
  <si>
    <t xml:space="preserve">Implantação de Modelo de Gestão do Conhecimento </t>
  </si>
  <si>
    <t>III - (produto 9.1)</t>
  </si>
  <si>
    <t>4.17 Metodologia de pesquisa de satisfação</t>
  </si>
  <si>
    <t xml:space="preserve"> Proposição de metodologia e implementação da pesquisa de satisfação do usuário dos serviços fazendários da SEFAZ-MT</t>
  </si>
  <si>
    <t>4.18 Solução informatizada para serviço de atendimento ao cliente</t>
  </si>
  <si>
    <t>Implantação na SEFAZ de um serviço de atendimento ao cliente baseado no conceito de Gestão do Relacionamento com os Cidadãos, serviços de treinamento e fornecimento gratuito de licenças de uso de solução informatizada customizada</t>
  </si>
  <si>
    <t>4.19 Modelo de cobrança administrativa do crédito tributário</t>
  </si>
  <si>
    <t>Modelo de gestão e cobrança administrativa de créditos tributários inscritos e não inscritos na Divida Ativa</t>
  </si>
  <si>
    <t>II - (produto 5.1)</t>
  </si>
  <si>
    <t>4.20 Disseminação e desdobramento do Planejamento Estratégico da SEFAZ</t>
  </si>
  <si>
    <t>Contratação de consultoria para apoiar a implantação do modelo de Gestão para Resultados na SEFAZ</t>
  </si>
  <si>
    <t>4.21 Plano Diretor de Tecnologia da Informação</t>
  </si>
  <si>
    <t>Consultoria para elaborar e implementar um Plano Diretor de Tecnologia da Informação na SEFAZ-MT</t>
  </si>
  <si>
    <t>I - (produto 6.1)</t>
  </si>
  <si>
    <t>4.22 Projetos básicos de engenharia de segurança</t>
  </si>
  <si>
    <t xml:space="preserve">Contratação de empresa especializada para elaboração de projeto executivo para Implantação de Sistema de Prevenção e Combate à Incêndio na Sede Administrativa da Secretaria de Estado de Fazenda de Mato Grosso – SEFAZ </t>
  </si>
  <si>
    <t xml:space="preserve">4.23 Consultoria em formação gerencial, enfoque planejamento e visão sistêmica </t>
  </si>
  <si>
    <t>Contratação de consultoria para propor e implementar um Programa de Formação de Líderanças adaptado para as necessidades da SEFAZ-MT, conforme as diretiras do modelo de gestão para resultados e do modelo de gestão por competências, estruturado para orientar e capacitar servidores ocupantes de funções de confiança, com proposição de conteúdos para aulas presenciais e  videos-aula para mídia digital e cursos online.</t>
  </si>
  <si>
    <t>III - (produto 8.3)</t>
  </si>
  <si>
    <t>5. CONSULTORIAS INDIVIDUAL</t>
  </si>
  <si>
    <t>Quantidade Estimada de Consultores:</t>
  </si>
  <si>
    <t>Não Objeção aos  TDR da Atividade</t>
  </si>
  <si>
    <t>Assinatura Contrato</t>
  </si>
  <si>
    <t>5.1 Assessor UCP</t>
  </si>
  <si>
    <t>Consultor individual para treinamento e assessoramento da equipe da UCP e líderes de produtos</t>
  </si>
  <si>
    <t>Comparação de Qualificações (3 CV's)</t>
  </si>
  <si>
    <t>355470/2015</t>
  </si>
  <si>
    <t>ADM - (A1)</t>
  </si>
  <si>
    <t>BR 10633</t>
  </si>
  <si>
    <t xml:space="preserve">5.2 Elaborar TDR e apoio na execução dos serviço de instalação da sala cofre </t>
  </si>
  <si>
    <t>Engenheiro Consultor para elaborar o projeto básico da Sala-cofre da SEFAZ-MT, e apoiar técnico no acompanhamento da licitação e da execução e recebimento da sala-cofre</t>
  </si>
  <si>
    <t>5.3 Elaborar e implementar um Plano de Comunicação para a SEFAZ</t>
  </si>
  <si>
    <t>Consultor individual para elaborar e implementar um Plano de Comunicação interna e externa da SEFAZ-MT</t>
  </si>
  <si>
    <t>II - (produto 6.2)</t>
  </si>
  <si>
    <t>6. CAPACITAÇÃO</t>
  </si>
  <si>
    <t xml:space="preserve"> Publicação  Manifestação de Interesse</t>
  </si>
  <si>
    <t>6.1 Curso in companny</t>
  </si>
  <si>
    <t xml:space="preserve">  Legislação, enfase ST </t>
  </si>
  <si>
    <t>568969 /2013</t>
  </si>
  <si>
    <t>BR 10640</t>
  </si>
  <si>
    <t>6.2 Curso in companny</t>
  </si>
  <si>
    <t>Aperfeiçoamento em Auditoria Contábil de Empresas</t>
  </si>
  <si>
    <t>III (novo produto contratual - 8.3 Programa de capacitação)</t>
  </si>
  <si>
    <t>6.3 Compra direta em curso de mercado</t>
  </si>
  <si>
    <t>inscrições em cursos/eventos relacionados com os conteúdos do Plano de Capacitação 2013-2015</t>
  </si>
  <si>
    <t>180554/2014;570282/2013; outros a celebrar</t>
  </si>
  <si>
    <t>II- (diversos produtos conforme Plano de Capacitação/PAI)</t>
  </si>
  <si>
    <t>BR 10643
BR 11139</t>
  </si>
  <si>
    <t>6.4 Curso in companny</t>
  </si>
  <si>
    <t>Capacitação nos procedimentos de aquisições e contratos regidos pela legislação nacional</t>
  </si>
  <si>
    <t>6.5 Curso in companny</t>
  </si>
  <si>
    <t>Capacitação em Direito Tributário</t>
  </si>
  <si>
    <t>6.6 Compra direta em cursos de mercado de curta duração</t>
  </si>
  <si>
    <t>Capacitação - Compra de vagas/inscrições em cursos/eventos relacionados com os conteúdos do Plano de Capacitação</t>
  </si>
  <si>
    <t>Dispensa ou inexigibilidade de licitação.</t>
  </si>
  <si>
    <t>6.7 Curso com a ENAP</t>
  </si>
  <si>
    <t>Capacitação - Formação em compras públicas</t>
  </si>
  <si>
    <t>Contratação Direta </t>
  </si>
  <si>
    <t>6.8 Serviços de suporte/apoio para o Curso com a ENAP</t>
  </si>
  <si>
    <t>Contratação de pessoa jurídica para realização de serviços de suporte necessário para a realização de 21 eventos de capacitação do "Programa de Formação em Compras Públicas para servidores do Poder Executivo Estadual de Mato Grosso”, em Cuiabá/MT.</t>
  </si>
  <si>
    <t>III ( 8.3 Programa de capacitação)</t>
  </si>
  <si>
    <t>6.9 Curso in companny</t>
  </si>
  <si>
    <t>Capacitação - Relações interpessoais e comportamental</t>
  </si>
  <si>
    <t>III  produto - 8.3 Programa de capacitação)</t>
  </si>
  <si>
    <t>SUBPROJETOS</t>
  </si>
  <si>
    <t>Objeto da Transferencia</t>
  </si>
  <si>
    <t>Quantidade Estimada de Subprojetos:</t>
  </si>
  <si>
    <t>Comentários</t>
  </si>
  <si>
    <t>Assinatura do Contrato/ Convênio por Adjudicação dos Subprojetos</t>
  </si>
  <si>
    <t>Data de 
Transferencia</t>
  </si>
  <si>
    <t>Revisão / Supervisão</t>
  </si>
  <si>
    <t>ReLicitação</t>
  </si>
  <si>
    <t>Declaração de Licitação Deserta</t>
  </si>
  <si>
    <t>Rechazo de Ofertas</t>
  </si>
  <si>
    <t xml:space="preserve">Metodos </t>
  </si>
  <si>
    <t>Consultoria firmas</t>
  </si>
  <si>
    <t>Seleção Baseada no Menor Custo </t>
  </si>
  <si>
    <t>Seleção Baseado em Orçamento Fixo</t>
  </si>
  <si>
    <t>Bens, obras e Serviços</t>
  </si>
  <si>
    <t>Licitação Pública Internacional</t>
  </si>
  <si>
    <t>Licitação Pública Nacional </t>
  </si>
  <si>
    <t>Licitação Internacional Limitada </t>
  </si>
  <si>
    <t>Licitação Pública Internacional com Precalificación</t>
  </si>
  <si>
    <t>Licitação Pública Internacional em 2 etapas </t>
  </si>
  <si>
    <t>Licitação Pública Internacional por Lotes </t>
  </si>
  <si>
    <t>Licitação Pública Internacional sem Pré-qualificação</t>
  </si>
  <si>
    <t>Consultoria Individual</t>
  </si>
  <si>
    <r>
      <t>Atualizado em:</t>
    </r>
    <r>
      <rPr>
        <b/>
        <sz val="12"/>
        <color rgb="FFFF0000"/>
        <rFont val="Calibri"/>
        <family val="2"/>
        <scheme val="minor"/>
      </rPr>
      <t xml:space="preserve"> 01/03/18 (enviado ao BID através do Oficio 010/UPRP/SARP/SEFAZ, de 01 de março de 2018)</t>
    </r>
  </si>
  <si>
    <r>
      <t xml:space="preserve">Atualização Nº:  </t>
    </r>
    <r>
      <rPr>
        <b/>
        <sz val="12"/>
        <color rgb="FFFF0000"/>
        <rFont val="Calibri"/>
        <family val="2"/>
        <scheme val="minor"/>
      </rPr>
      <t xml:space="preserve"> 12</t>
    </r>
  </si>
  <si>
    <t xml:space="preserve">Cancelado, conforme justificativa da área técnica responsável, em virtude de não haver tempo hábil para contratação e execução do projeto, e por não haver Ata de Registro de Preços compatível com o objeto desejado.
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</si>
</sst>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[$-416]mmm\-yy;@"/>
    <numFmt numFmtId="166" formatCode="_-[$R$-416]\ * #,##0.00_-;\-[$R$-416]\ * #,##0.00_-;_-[$R$-416]\ 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</cellStyleXfs>
  <cellXfs count="313">
    <xf numFmtId="0" fontId="0" fillId="0" borderId="0" xfId="0"/>
    <xf numFmtId="0" fontId="5" fillId="0" borderId="0" xfId="0" applyFont="1" applyAlignment="1">
      <alignment horizontal="justify" vertical="center"/>
    </xf>
    <xf numFmtId="4" fontId="0" fillId="0" borderId="0" xfId="0" applyNumberFormat="1"/>
    <xf numFmtId="10" fontId="0" fillId="0" borderId="0" xfId="0" applyNumberFormat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/>
    <xf numFmtId="4" fontId="0" fillId="0" borderId="0" xfId="0" applyNumberFormat="1" applyFill="1"/>
    <xf numFmtId="0" fontId="12" fillId="0" borderId="0" xfId="4"/>
    <xf numFmtId="0" fontId="12" fillId="0" borderId="0" xfId="4" applyFont="1"/>
    <xf numFmtId="4" fontId="14" fillId="2" borderId="8" xfId="4" applyNumberFormat="1" applyFont="1" applyFill="1" applyBorder="1" applyAlignment="1">
      <alignment horizontal="center" vertical="center" wrapText="1"/>
    </xf>
    <xf numFmtId="10" fontId="14" fillId="2" borderId="8" xfId="4" applyNumberFormat="1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vertical="center" wrapText="1"/>
    </xf>
    <xf numFmtId="0" fontId="17" fillId="0" borderId="10" xfId="4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7" fillId="0" borderId="11" xfId="4" applyFont="1" applyFill="1" applyBorder="1" applyAlignment="1">
      <alignment vertical="center" wrapText="1"/>
    </xf>
    <xf numFmtId="0" fontId="17" fillId="0" borderId="11" xfId="4" applyFont="1" applyFill="1" applyBorder="1" applyAlignment="1">
      <alignment horizontal="center" vertical="center" wrapText="1"/>
    </xf>
    <xf numFmtId="164" fontId="19" fillId="0" borderId="11" xfId="0" applyNumberFormat="1" applyFont="1" applyFill="1" applyBorder="1" applyAlignment="1">
      <alignment horizontal="center" vertical="center" wrapText="1"/>
    </xf>
    <xf numFmtId="10" fontId="17" fillId="0" borderId="11" xfId="4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0" fontId="17" fillId="0" borderId="11" xfId="4" applyFont="1" applyFill="1" applyBorder="1" applyAlignment="1">
      <alignment horizontal="left" vertical="center" wrapText="1"/>
    </xf>
    <xf numFmtId="0" fontId="17" fillId="0" borderId="12" xfId="4" applyFont="1" applyFill="1" applyBorder="1" applyAlignment="1">
      <alignment vertical="center" wrapText="1"/>
    </xf>
    <xf numFmtId="0" fontId="17" fillId="0" borderId="6" xfId="4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7" fillId="0" borderId="5" xfId="4" applyFont="1" applyFill="1" applyBorder="1" applyAlignment="1">
      <alignment vertical="center" wrapText="1"/>
    </xf>
    <xf numFmtId="0" fontId="17" fillId="0" borderId="5" xfId="4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10" fontId="17" fillId="0" borderId="5" xfId="4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left" vertical="center" wrapText="1"/>
    </xf>
    <xf numFmtId="164" fontId="12" fillId="0" borderId="0" xfId="4" applyNumberFormat="1"/>
    <xf numFmtId="164" fontId="12" fillId="0" borderId="0" xfId="4" applyNumberFormat="1" applyFont="1"/>
    <xf numFmtId="0" fontId="17" fillId="0" borderId="13" xfId="4" applyFont="1" applyFill="1" applyBorder="1" applyAlignment="1">
      <alignment horizontal="center" vertical="center" wrapText="1"/>
    </xf>
    <xf numFmtId="0" fontId="17" fillId="0" borderId="4" xfId="4" applyFont="1" applyFill="1" applyBorder="1" applyAlignment="1">
      <alignment vertical="center" wrapText="1"/>
    </xf>
    <xf numFmtId="4" fontId="17" fillId="0" borderId="5" xfId="4" applyNumberFormat="1" applyFont="1" applyFill="1" applyBorder="1" applyAlignment="1">
      <alignment vertical="center" wrapText="1"/>
    </xf>
    <xf numFmtId="10" fontId="17" fillId="0" borderId="5" xfId="4" applyNumberFormat="1" applyFont="1" applyFill="1" applyBorder="1" applyAlignment="1">
      <alignment vertical="center" wrapText="1"/>
    </xf>
    <xf numFmtId="0" fontId="17" fillId="0" borderId="14" xfId="4" applyFont="1" applyFill="1" applyBorder="1" applyAlignment="1">
      <alignment vertical="center" wrapText="1"/>
    </xf>
    <xf numFmtId="0" fontId="17" fillId="0" borderId="7" xfId="4" applyFont="1" applyFill="1" applyBorder="1" applyAlignment="1">
      <alignment vertical="center" wrapText="1"/>
    </xf>
    <xf numFmtId="0" fontId="17" fillId="0" borderId="8" xfId="4" applyFont="1" applyFill="1" applyBorder="1" applyAlignment="1">
      <alignment vertical="center" wrapText="1"/>
    </xf>
    <xf numFmtId="4" fontId="17" fillId="0" borderId="8" xfId="4" applyNumberFormat="1" applyFont="1" applyFill="1" applyBorder="1" applyAlignment="1">
      <alignment vertical="center" wrapText="1"/>
    </xf>
    <xf numFmtId="10" fontId="17" fillId="0" borderId="8" xfId="4" applyNumberFormat="1" applyFont="1" applyFill="1" applyBorder="1" applyAlignment="1">
      <alignment vertical="center" wrapText="1"/>
    </xf>
    <xf numFmtId="10" fontId="17" fillId="0" borderId="8" xfId="4" applyNumberFormat="1" applyFont="1" applyFill="1" applyBorder="1" applyAlignment="1">
      <alignment horizontal="center" vertical="center" wrapText="1"/>
    </xf>
    <xf numFmtId="0" fontId="17" fillId="0" borderId="8" xfId="4" applyFont="1" applyFill="1" applyBorder="1" applyAlignment="1">
      <alignment horizontal="left" vertical="center" wrapText="1"/>
    </xf>
    <xf numFmtId="0" fontId="17" fillId="0" borderId="15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11" xfId="4" applyNumberFormat="1" applyFont="1" applyFill="1" applyBorder="1" applyAlignment="1">
      <alignment vertical="center" wrapText="1"/>
    </xf>
    <xf numFmtId="10" fontId="17" fillId="0" borderId="0" xfId="4" applyNumberFormat="1" applyFont="1" applyFill="1" applyBorder="1" applyAlignment="1">
      <alignment vertical="center" wrapText="1"/>
    </xf>
    <xf numFmtId="164" fontId="17" fillId="0" borderId="0" xfId="4" applyNumberFormat="1" applyFont="1" applyFill="1" applyBorder="1" applyAlignment="1">
      <alignment vertical="center" wrapText="1"/>
    </xf>
    <xf numFmtId="4" fontId="14" fillId="2" borderId="22" xfId="4" applyNumberFormat="1" applyFont="1" applyFill="1" applyBorder="1" applyAlignment="1">
      <alignment horizontal="center" vertical="center" wrapText="1"/>
    </xf>
    <xf numFmtId="10" fontId="14" fillId="2" borderId="22" xfId="4" applyNumberFormat="1" applyFont="1" applyFill="1" applyBorder="1" applyAlignment="1">
      <alignment horizontal="center" vertical="center" wrapText="1"/>
    </xf>
    <xf numFmtId="0" fontId="14" fillId="2" borderId="22" xfId="4" applyFont="1" applyFill="1" applyBorder="1" applyAlignment="1">
      <alignment horizontal="center" vertical="center" wrapText="1"/>
    </xf>
    <xf numFmtId="0" fontId="17" fillId="0" borderId="17" xfId="4" applyFont="1" applyFill="1" applyBorder="1" applyAlignment="1">
      <alignment horizontal="center" vertical="center" wrapText="1"/>
    </xf>
    <xf numFmtId="0" fontId="17" fillId="0" borderId="18" xfId="4" applyFont="1" applyFill="1" applyBorder="1" applyAlignment="1">
      <alignment vertical="center" wrapText="1"/>
    </xf>
    <xf numFmtId="10" fontId="17" fillId="0" borderId="18" xfId="4" applyNumberFormat="1" applyFont="1" applyFill="1" applyBorder="1" applyAlignment="1">
      <alignment horizontal="center" vertical="center" wrapText="1"/>
    </xf>
    <xf numFmtId="0" fontId="17" fillId="0" borderId="20" xfId="4" applyFont="1" applyFill="1" applyBorder="1" applyAlignment="1">
      <alignment vertical="center" wrapText="1"/>
    </xf>
    <xf numFmtId="0" fontId="17" fillId="0" borderId="25" xfId="4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164" fontId="17" fillId="0" borderId="5" xfId="4" applyNumberFormat="1" applyFont="1" applyFill="1" applyBorder="1" applyAlignment="1">
      <alignment vertical="center" wrapText="1"/>
    </xf>
    <xf numFmtId="0" fontId="17" fillId="0" borderId="11" xfId="4" applyFont="1" applyFill="1" applyBorder="1" applyAlignment="1">
      <alignment horizontal="left" wrapText="1"/>
    </xf>
    <xf numFmtId="0" fontId="17" fillId="0" borderId="4" xfId="4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8" fontId="12" fillId="0" borderId="0" xfId="2" applyNumberFormat="1" applyFont="1"/>
    <xf numFmtId="164" fontId="0" fillId="0" borderId="0" xfId="0" applyNumberFormat="1"/>
    <xf numFmtId="0" fontId="17" fillId="3" borderId="4" xfId="4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5" xfId="4" applyFont="1" applyFill="1" applyBorder="1" applyAlignment="1">
      <alignment horizontal="center" vertical="center" wrapText="1"/>
    </xf>
    <xf numFmtId="0" fontId="17" fillId="3" borderId="5" xfId="4" applyFont="1" applyFill="1" applyBorder="1" applyAlignment="1">
      <alignment vertical="center" wrapText="1"/>
    </xf>
    <xf numFmtId="164" fontId="17" fillId="3" borderId="22" xfId="4" applyNumberFormat="1" applyFont="1" applyFill="1" applyBorder="1" applyAlignment="1">
      <alignment vertical="center" wrapText="1"/>
    </xf>
    <xf numFmtId="10" fontId="17" fillId="3" borderId="22" xfId="4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22" xfId="4" applyFont="1" applyFill="1" applyBorder="1" applyAlignment="1">
      <alignment vertical="center" wrapText="1"/>
    </xf>
    <xf numFmtId="0" fontId="17" fillId="0" borderId="22" xfId="4" applyFont="1" applyFill="1" applyBorder="1" applyAlignment="1">
      <alignment vertical="center" wrapText="1"/>
    </xf>
    <xf numFmtId="0" fontId="17" fillId="3" borderId="24" xfId="4" applyFont="1" applyFill="1" applyBorder="1" applyAlignment="1">
      <alignment vertical="center" wrapText="1"/>
    </xf>
    <xf numFmtId="0" fontId="17" fillId="3" borderId="21" xfId="4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22" xfId="4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8" fontId="21" fillId="4" borderId="0" xfId="0" applyNumberFormat="1" applyFont="1" applyFill="1" applyBorder="1" applyAlignment="1">
      <alignment horizontal="center" wrapText="1"/>
    </xf>
    <xf numFmtId="0" fontId="17" fillId="0" borderId="21" xfId="4" applyFont="1" applyFill="1" applyBorder="1" applyAlignment="1">
      <alignment horizontal="center" vertical="center" wrapText="1"/>
    </xf>
    <xf numFmtId="0" fontId="17" fillId="0" borderId="22" xfId="4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vertical="center"/>
    </xf>
    <xf numFmtId="10" fontId="17" fillId="0" borderId="27" xfId="4" applyNumberFormat="1" applyFont="1" applyFill="1" applyBorder="1" applyAlignment="1">
      <alignment horizontal="center" vertical="center" wrapText="1"/>
    </xf>
    <xf numFmtId="10" fontId="17" fillId="0" borderId="22" xfId="4" applyNumberFormat="1" applyFont="1" applyFill="1" applyBorder="1" applyAlignment="1">
      <alignment horizontal="center" vertical="center" wrapText="1"/>
    </xf>
    <xf numFmtId="164" fontId="17" fillId="0" borderId="22" xfId="4" applyNumberFormat="1" applyFont="1" applyFill="1" applyBorder="1" applyAlignment="1">
      <alignment vertical="center" wrapText="1"/>
    </xf>
    <xf numFmtId="0" fontId="20" fillId="0" borderId="0" xfId="4" applyFont="1" applyAlignment="1">
      <alignment horizontal="center" wrapText="1"/>
    </xf>
    <xf numFmtId="0" fontId="18" fillId="0" borderId="22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24" xfId="4" applyFont="1" applyFill="1" applyBorder="1" applyAlignment="1">
      <alignment vertical="center" wrapText="1"/>
    </xf>
    <xf numFmtId="166" fontId="3" fillId="0" borderId="0" xfId="0" applyNumberFormat="1" applyFont="1"/>
    <xf numFmtId="0" fontId="17" fillId="0" borderId="22" xfId="0" applyFont="1" applyFill="1" applyBorder="1" applyAlignment="1">
      <alignment horizontal="left" vertical="center" wrapText="1"/>
    </xf>
    <xf numFmtId="164" fontId="17" fillId="0" borderId="5" xfId="4" applyNumberFormat="1" applyFont="1" applyFill="1" applyBorder="1" applyAlignment="1">
      <alignment horizontal="center" vertical="center" wrapText="1"/>
    </xf>
    <xf numFmtId="0" fontId="17" fillId="0" borderId="28" xfId="4" applyFont="1" applyFill="1" applyBorder="1" applyAlignment="1">
      <alignment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29" xfId="4" applyFont="1" applyFill="1" applyBorder="1" applyAlignment="1">
      <alignment horizontal="center" vertical="center" wrapText="1"/>
    </xf>
    <xf numFmtId="0" fontId="17" fillId="0" borderId="29" xfId="4" applyFont="1" applyFill="1" applyBorder="1" applyAlignment="1">
      <alignment vertical="center" wrapText="1"/>
    </xf>
    <xf numFmtId="164" fontId="17" fillId="0" borderId="29" xfId="4" applyNumberFormat="1" applyFont="1" applyFill="1" applyBorder="1" applyAlignment="1">
      <alignment vertical="center" wrapText="1"/>
    </xf>
    <xf numFmtId="10" fontId="17" fillId="0" borderId="30" xfId="4" applyNumberFormat="1" applyFont="1" applyFill="1" applyBorder="1" applyAlignment="1">
      <alignment horizontal="center" vertical="center" wrapText="1"/>
    </xf>
    <xf numFmtId="10" fontId="17" fillId="0" borderId="29" xfId="4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31" xfId="4" applyFont="1" applyFill="1" applyBorder="1" applyAlignment="1">
      <alignment vertical="center" wrapText="1"/>
    </xf>
    <xf numFmtId="0" fontId="23" fillId="0" borderId="7" xfId="4" applyFont="1" applyFill="1" applyBorder="1" applyAlignment="1">
      <alignment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3" fillId="0" borderId="8" xfId="4" applyFont="1" applyFill="1" applyBorder="1" applyAlignment="1">
      <alignment vertical="center" wrapText="1"/>
    </xf>
    <xf numFmtId="0" fontId="23" fillId="0" borderId="8" xfId="4" applyFont="1" applyFill="1" applyBorder="1" applyAlignment="1">
      <alignment horizontal="center" vertical="center" wrapText="1"/>
    </xf>
    <xf numFmtId="164" fontId="23" fillId="0" borderId="8" xfId="4" applyNumberFormat="1" applyFont="1" applyFill="1" applyBorder="1" applyAlignment="1">
      <alignment horizontal="center" vertical="center" wrapText="1"/>
    </xf>
    <xf numFmtId="10" fontId="23" fillId="0" borderId="32" xfId="4" applyNumberFormat="1" applyFont="1" applyFill="1" applyBorder="1" applyAlignment="1">
      <alignment horizontal="center" vertical="center" wrapText="1"/>
    </xf>
    <xf numFmtId="10" fontId="23" fillId="0" borderId="8" xfId="4" applyNumberFormat="1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165" fontId="24" fillId="0" borderId="8" xfId="0" applyNumberFormat="1" applyFont="1" applyFill="1" applyBorder="1" applyAlignment="1">
      <alignment horizontal="center" vertical="center" wrapText="1"/>
    </xf>
    <xf numFmtId="0" fontId="23" fillId="0" borderId="15" xfId="4" applyFont="1" applyFill="1" applyBorder="1" applyAlignment="1">
      <alignment vertical="center" wrapText="1"/>
    </xf>
    <xf numFmtId="0" fontId="12" fillId="0" borderId="0" xfId="4" applyAlignment="1">
      <alignment horizontal="center"/>
    </xf>
    <xf numFmtId="0" fontId="23" fillId="0" borderId="34" xfId="4" applyFont="1" applyFill="1" applyBorder="1" applyAlignment="1">
      <alignment vertical="center" wrapText="1"/>
    </xf>
    <xf numFmtId="164" fontId="23" fillId="0" borderId="35" xfId="4" applyNumberFormat="1" applyFont="1" applyFill="1" applyBorder="1" applyAlignment="1">
      <alignment vertical="center" wrapText="1"/>
    </xf>
    <xf numFmtId="0" fontId="23" fillId="0" borderId="0" xfId="4" applyFont="1" applyFill="1" applyBorder="1" applyAlignment="1">
      <alignment vertical="center" wrapText="1"/>
    </xf>
    <xf numFmtId="164" fontId="23" fillId="0" borderId="0" xfId="4" applyNumberFormat="1" applyFont="1" applyFill="1" applyBorder="1" applyAlignment="1">
      <alignment vertical="center" wrapText="1"/>
    </xf>
    <xf numFmtId="0" fontId="2" fillId="0" borderId="0" xfId="0" applyFont="1" applyFill="1"/>
    <xf numFmtId="0" fontId="17" fillId="0" borderId="36" xfId="4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wrapText="1"/>
    </xf>
    <xf numFmtId="0" fontId="18" fillId="0" borderId="18" xfId="0" applyFont="1" applyFill="1" applyBorder="1" applyAlignment="1">
      <alignment horizontal="left" vertical="center" wrapText="1"/>
    </xf>
    <xf numFmtId="164" fontId="19" fillId="0" borderId="18" xfId="0" applyNumberFormat="1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165" fontId="18" fillId="0" borderId="18" xfId="0" applyNumberFormat="1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7" fillId="3" borderId="2" xfId="4" applyFont="1" applyFill="1" applyBorder="1" applyAlignment="1">
      <alignment horizontal="center" vertical="center" wrapText="1"/>
    </xf>
    <xf numFmtId="0" fontId="17" fillId="3" borderId="11" xfId="4" applyFont="1" applyFill="1" applyBorder="1" applyAlignment="1">
      <alignment horizontal="center" vertical="center" wrapText="1"/>
    </xf>
    <xf numFmtId="0" fontId="17" fillId="3" borderId="11" xfId="4" applyFont="1" applyFill="1" applyBorder="1" applyAlignment="1">
      <alignment vertical="center" wrapText="1"/>
    </xf>
    <xf numFmtId="164" fontId="19" fillId="3" borderId="5" xfId="0" applyNumberFormat="1" applyFont="1" applyFill="1" applyBorder="1" applyAlignment="1">
      <alignment horizontal="center" vertical="center" wrapText="1"/>
    </xf>
    <xf numFmtId="10" fontId="17" fillId="3" borderId="11" xfId="4" applyNumberFormat="1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65" fontId="18" fillId="3" borderId="5" xfId="0" applyNumberFormat="1" applyFont="1" applyFill="1" applyBorder="1" applyAlignment="1">
      <alignment horizontal="center" vertical="center" wrapText="1"/>
    </xf>
    <xf numFmtId="0" fontId="17" fillId="3" borderId="12" xfId="4" applyFont="1" applyFill="1" applyBorder="1" applyAlignment="1">
      <alignment vertical="center" wrapText="1"/>
    </xf>
    <xf numFmtId="0" fontId="17" fillId="3" borderId="39" xfId="4" applyFont="1" applyFill="1" applyBorder="1" applyAlignment="1">
      <alignment horizontal="center" vertical="center" wrapText="1"/>
    </xf>
    <xf numFmtId="164" fontId="19" fillId="3" borderId="11" xfId="1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164" fontId="19" fillId="0" borderId="11" xfId="1" applyNumberFormat="1" applyFont="1" applyFill="1" applyBorder="1" applyAlignment="1">
      <alignment horizontal="center" vertical="center" wrapText="1"/>
    </xf>
    <xf numFmtId="10" fontId="17" fillId="3" borderId="5" xfId="4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/>
    </xf>
    <xf numFmtId="0" fontId="17" fillId="3" borderId="7" xfId="4" applyFont="1" applyFill="1" applyBorder="1" applyAlignment="1">
      <alignment vertical="center" wrapText="1"/>
    </xf>
    <xf numFmtId="0" fontId="17" fillId="3" borderId="8" xfId="4" applyFont="1" applyFill="1" applyBorder="1" applyAlignment="1">
      <alignment vertical="center" wrapText="1"/>
    </xf>
    <xf numFmtId="0" fontId="17" fillId="3" borderId="8" xfId="4" applyFont="1" applyFill="1" applyBorder="1" applyAlignment="1">
      <alignment horizontal="center" vertical="center" wrapText="1"/>
    </xf>
    <xf numFmtId="4" fontId="17" fillId="3" borderId="8" xfId="4" applyNumberFormat="1" applyFont="1" applyFill="1" applyBorder="1" applyAlignment="1">
      <alignment vertical="center" wrapText="1"/>
    </xf>
    <xf numFmtId="10" fontId="17" fillId="3" borderId="8" xfId="4" applyNumberFormat="1" applyFont="1" applyFill="1" applyBorder="1" applyAlignment="1">
      <alignment vertical="center" wrapText="1"/>
    </xf>
    <xf numFmtId="0" fontId="17" fillId="3" borderId="15" xfId="4" applyFont="1" applyFill="1" applyBorder="1" applyAlignment="1">
      <alignment vertical="center" wrapText="1"/>
    </xf>
    <xf numFmtId="0" fontId="22" fillId="0" borderId="0" xfId="0" applyFont="1"/>
    <xf numFmtId="4" fontId="22" fillId="0" borderId="0" xfId="0" applyNumberFormat="1" applyFont="1"/>
    <xf numFmtId="10" fontId="22" fillId="0" borderId="0" xfId="0" applyNumberFormat="1" applyFont="1"/>
    <xf numFmtId="0" fontId="26" fillId="2" borderId="8" xfId="4" applyFont="1" applyFill="1" applyBorder="1" applyAlignment="1">
      <alignment horizontal="center" vertical="center" wrapText="1"/>
    </xf>
    <xf numFmtId="4" fontId="26" fillId="2" borderId="8" xfId="4" applyNumberFormat="1" applyFont="1" applyFill="1" applyBorder="1" applyAlignment="1">
      <alignment horizontal="center" vertical="center" wrapText="1"/>
    </xf>
    <xf numFmtId="10" fontId="26" fillId="2" borderId="8" xfId="4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vertical="top" wrapText="1"/>
    </xf>
    <xf numFmtId="0" fontId="17" fillId="0" borderId="18" xfId="0" applyFont="1" applyFill="1" applyBorder="1" applyAlignment="1">
      <alignment horizontal="left" vertical="center" wrapText="1"/>
    </xf>
    <xf numFmtId="164" fontId="19" fillId="0" borderId="18" xfId="1" applyNumberFormat="1" applyFont="1" applyFill="1" applyBorder="1" applyAlignment="1">
      <alignment horizontal="center" vertical="center" wrapText="1"/>
    </xf>
    <xf numFmtId="0" fontId="17" fillId="0" borderId="20" xfId="4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horizontal="center" vertical="center" wrapText="1"/>
    </xf>
    <xf numFmtId="0" fontId="17" fillId="0" borderId="12" xfId="4" applyFont="1" applyFill="1" applyBorder="1" applyAlignment="1">
      <alignment horizontal="left" vertical="center" wrapText="1"/>
    </xf>
    <xf numFmtId="164" fontId="18" fillId="0" borderId="5" xfId="1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14" xfId="4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164" fontId="22" fillId="0" borderId="0" xfId="0" applyNumberFormat="1" applyFont="1"/>
    <xf numFmtId="0" fontId="17" fillId="0" borderId="3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vertical="center" wrapText="1"/>
    </xf>
    <xf numFmtId="165" fontId="18" fillId="0" borderId="22" xfId="0" applyNumberFormat="1" applyFont="1" applyFill="1" applyBorder="1" applyAlignment="1">
      <alignment horizontal="center" vertical="center" wrapText="1"/>
    </xf>
    <xf numFmtId="164" fontId="18" fillId="0" borderId="22" xfId="0" applyNumberFormat="1" applyFont="1" applyFill="1" applyBorder="1" applyAlignment="1">
      <alignment horizontal="center" vertical="center" wrapText="1"/>
    </xf>
    <xf numFmtId="0" fontId="17" fillId="0" borderId="24" xfId="4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vertical="center" wrapText="1"/>
    </xf>
    <xf numFmtId="164" fontId="18" fillId="0" borderId="22" xfId="0" applyNumberFormat="1" applyFont="1" applyFill="1" applyBorder="1" applyAlignment="1">
      <alignment vertical="center" wrapText="1"/>
    </xf>
    <xf numFmtId="10" fontId="17" fillId="0" borderId="22" xfId="4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10" fontId="17" fillId="0" borderId="27" xfId="4" applyNumberFormat="1" applyFont="1" applyFill="1" applyBorder="1" applyAlignment="1">
      <alignment vertical="center" wrapText="1"/>
    </xf>
    <xf numFmtId="0" fontId="17" fillId="0" borderId="7" xfId="4" applyFont="1" applyFill="1" applyBorder="1" applyAlignment="1">
      <alignment horizontal="center" vertical="center" wrapText="1"/>
    </xf>
    <xf numFmtId="0" fontId="17" fillId="0" borderId="8" xfId="4" applyFont="1" applyFill="1" applyBorder="1" applyAlignment="1">
      <alignment vertical="top" wrapText="1"/>
    </xf>
    <xf numFmtId="0" fontId="17" fillId="0" borderId="15" xfId="4" applyFont="1" applyFill="1" applyBorder="1" applyAlignment="1">
      <alignment horizontal="left" vertical="center" wrapText="1"/>
    </xf>
    <xf numFmtId="4" fontId="17" fillId="0" borderId="0" xfId="4" applyNumberFormat="1" applyFont="1" applyFill="1" applyBorder="1" applyAlignment="1">
      <alignment vertical="center" wrapText="1"/>
    </xf>
    <xf numFmtId="9" fontId="17" fillId="0" borderId="11" xfId="3" applyFont="1" applyFill="1" applyBorder="1" applyAlignment="1">
      <alignment vertical="center" wrapText="1"/>
    </xf>
    <xf numFmtId="10" fontId="17" fillId="0" borderId="11" xfId="4" applyNumberFormat="1" applyFont="1" applyFill="1" applyBorder="1" applyAlignment="1">
      <alignment vertical="center" wrapText="1"/>
    </xf>
    <xf numFmtId="2" fontId="17" fillId="0" borderId="11" xfId="4" applyNumberFormat="1" applyFont="1" applyFill="1" applyBorder="1" applyAlignment="1">
      <alignment vertical="center" wrapText="1"/>
    </xf>
    <xf numFmtId="0" fontId="17" fillId="0" borderId="10" xfId="4" applyFont="1" applyFill="1" applyBorder="1" applyAlignment="1">
      <alignment vertical="center" wrapText="1"/>
    </xf>
    <xf numFmtId="0" fontId="17" fillId="3" borderId="28" xfId="4" applyFont="1" applyFill="1" applyBorder="1" applyAlignment="1">
      <alignment horizontal="center" vertical="center" wrapText="1"/>
    </xf>
    <xf numFmtId="0" fontId="17" fillId="3" borderId="29" xfId="4" applyFont="1" applyFill="1" applyBorder="1" applyAlignment="1">
      <alignment vertical="center" wrapText="1"/>
    </xf>
    <xf numFmtId="4" fontId="17" fillId="3" borderId="29" xfId="4" applyNumberFormat="1" applyFont="1" applyFill="1" applyBorder="1" applyAlignment="1">
      <alignment vertical="center" wrapText="1"/>
    </xf>
    <xf numFmtId="10" fontId="17" fillId="3" borderId="29" xfId="4" applyNumberFormat="1" applyFont="1" applyFill="1" applyBorder="1" applyAlignment="1">
      <alignment vertical="center" wrapText="1"/>
    </xf>
    <xf numFmtId="0" fontId="17" fillId="3" borderId="1" xfId="4" applyFont="1" applyFill="1" applyBorder="1" applyAlignment="1">
      <alignment vertical="center" wrapText="1"/>
    </xf>
    <xf numFmtId="0" fontId="17" fillId="3" borderId="31" xfId="4" applyFont="1" applyFill="1" applyBorder="1" applyAlignment="1">
      <alignment vertical="center" wrapText="1"/>
    </xf>
    <xf numFmtId="0" fontId="17" fillId="0" borderId="9" xfId="4" applyFont="1" applyFill="1" applyBorder="1" applyAlignment="1">
      <alignment vertical="center" wrapText="1"/>
    </xf>
    <xf numFmtId="164" fontId="22" fillId="0" borderId="11" xfId="0" applyNumberFormat="1" applyFont="1" applyBorder="1"/>
    <xf numFmtId="164" fontId="22" fillId="0" borderId="0" xfId="0" applyNumberFormat="1" applyFont="1" applyBorder="1"/>
    <xf numFmtId="0" fontId="17" fillId="0" borderId="39" xfId="4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left" vertical="center" wrapText="1"/>
    </xf>
    <xf numFmtId="166" fontId="22" fillId="0" borderId="0" xfId="0" applyNumberFormat="1" applyFont="1"/>
    <xf numFmtId="0" fontId="17" fillId="0" borderId="23" xfId="4" applyFont="1" applyFill="1" applyBorder="1" applyAlignment="1">
      <alignment vertical="center" wrapText="1"/>
    </xf>
    <xf numFmtId="0" fontId="22" fillId="0" borderId="0" xfId="0" applyFont="1" applyFill="1"/>
    <xf numFmtId="0" fontId="17" fillId="0" borderId="22" xfId="4" applyFont="1" applyFill="1" applyBorder="1" applyAlignment="1">
      <alignment horizontal="left" vertical="center" wrapText="1"/>
    </xf>
    <xf numFmtId="164" fontId="22" fillId="0" borderId="0" xfId="0" applyNumberFormat="1" applyFont="1" applyFill="1"/>
    <xf numFmtId="0" fontId="22" fillId="0" borderId="0" xfId="0" applyFont="1" applyFill="1" applyAlignment="1">
      <alignment horizontal="left" vertical="center"/>
    </xf>
    <xf numFmtId="0" fontId="17" fillId="0" borderId="21" xfId="4" applyFont="1" applyFill="1" applyBorder="1" applyAlignment="1">
      <alignment vertical="center" wrapText="1"/>
    </xf>
    <xf numFmtId="0" fontId="17" fillId="2" borderId="22" xfId="4" applyFont="1" applyFill="1" applyBorder="1" applyAlignment="1">
      <alignment horizontal="center" vertical="center" wrapText="1"/>
    </xf>
    <xf numFmtId="4" fontId="17" fillId="2" borderId="22" xfId="4" applyNumberFormat="1" applyFont="1" applyFill="1" applyBorder="1" applyAlignment="1">
      <alignment horizontal="center" vertical="center" wrapText="1"/>
    </xf>
    <xf numFmtId="0" fontId="17" fillId="0" borderId="17" xfId="4" applyFont="1" applyFill="1" applyBorder="1" applyAlignment="1">
      <alignment vertical="center" wrapText="1"/>
    </xf>
    <xf numFmtId="0" fontId="17" fillId="0" borderId="18" xfId="4" applyFont="1" applyFill="1" applyBorder="1" applyAlignment="1">
      <alignment horizontal="center" vertical="center" wrapText="1"/>
    </xf>
    <xf numFmtId="4" fontId="17" fillId="0" borderId="18" xfId="4" applyNumberFormat="1" applyFont="1" applyFill="1" applyBorder="1" applyAlignment="1">
      <alignment vertical="center" wrapText="1"/>
    </xf>
    <xf numFmtId="10" fontId="17" fillId="0" borderId="18" xfId="4" applyNumberFormat="1" applyFont="1" applyFill="1" applyBorder="1" applyAlignment="1">
      <alignment vertical="center" wrapText="1"/>
    </xf>
    <xf numFmtId="0" fontId="17" fillId="0" borderId="19" xfId="4" applyFont="1" applyFill="1" applyBorder="1" applyAlignment="1">
      <alignment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6" xfId="4" applyFont="1" applyFill="1" applyBorder="1" applyAlignment="1">
      <alignment vertical="center" wrapText="1"/>
    </xf>
    <xf numFmtId="0" fontId="27" fillId="0" borderId="34" xfId="0" applyFont="1" applyBorder="1"/>
    <xf numFmtId="164" fontId="27" fillId="0" borderId="35" xfId="0" applyNumberFormat="1" applyFont="1" applyBorder="1"/>
    <xf numFmtId="0" fontId="27" fillId="0" borderId="0" xfId="0" applyFont="1" applyBorder="1"/>
    <xf numFmtId="164" fontId="27" fillId="0" borderId="0" xfId="0" applyNumberFormat="1" applyFont="1" applyBorder="1"/>
    <xf numFmtId="164" fontId="28" fillId="0" borderId="0" xfId="0" applyNumberFormat="1" applyFont="1" applyBorder="1" applyAlignment="1">
      <alignment vertical="center" wrapText="1"/>
    </xf>
    <xf numFmtId="164" fontId="27" fillId="0" borderId="0" xfId="0" applyNumberFormat="1" applyFont="1" applyBorder="1" applyAlignment="1">
      <alignment vertical="center"/>
    </xf>
    <xf numFmtId="10" fontId="0" fillId="0" borderId="0" xfId="0" applyNumberFormat="1" applyBorder="1"/>
    <xf numFmtId="0" fontId="17" fillId="0" borderId="5" xfId="5" applyFont="1" applyFill="1" applyBorder="1" applyAlignment="1">
      <alignment vertical="center" wrapText="1"/>
    </xf>
    <xf numFmtId="164" fontId="0" fillId="0" borderId="0" xfId="0" applyNumberFormat="1" applyFill="1"/>
    <xf numFmtId="10" fontId="0" fillId="0" borderId="0" xfId="0" applyNumberFormat="1" applyFill="1"/>
    <xf numFmtId="0" fontId="22" fillId="0" borderId="5" xfId="0" applyFont="1" applyBorder="1"/>
    <xf numFmtId="0" fontId="18" fillId="0" borderId="22" xfId="0" applyFont="1" applyFill="1" applyBorder="1" applyAlignment="1">
      <alignment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17" fillId="0" borderId="5" xfId="5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8" xfId="4" applyFont="1" applyFill="1" applyBorder="1" applyAlignment="1">
      <alignment horizontal="center" vertical="center" wrapText="1"/>
    </xf>
    <xf numFmtId="0" fontId="17" fillId="2" borderId="23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2" borderId="5" xfId="4" applyFont="1" applyFill="1" applyBorder="1" applyAlignment="1">
      <alignment horizontal="center" vertical="center" wrapText="1"/>
    </xf>
    <xf numFmtId="0" fontId="17" fillId="2" borderId="22" xfId="4" applyFont="1" applyFill="1" applyBorder="1" applyAlignment="1">
      <alignment horizontal="center" vertical="center" wrapText="1"/>
    </xf>
    <xf numFmtId="0" fontId="17" fillId="0" borderId="18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7" fillId="2" borderId="3" xfId="4" applyFont="1" applyFill="1" applyBorder="1" applyAlignment="1">
      <alignment horizontal="left" vertical="center" wrapText="1"/>
    </xf>
    <xf numFmtId="0" fontId="17" fillId="2" borderId="4" xfId="4" applyFont="1" applyFill="1" applyBorder="1" applyAlignment="1">
      <alignment horizontal="center" vertical="center" wrapText="1"/>
    </xf>
    <xf numFmtId="0" fontId="17" fillId="2" borderId="21" xfId="4" applyFont="1" applyFill="1" applyBorder="1" applyAlignment="1">
      <alignment horizontal="center" vertical="center" wrapText="1"/>
    </xf>
    <xf numFmtId="0" fontId="17" fillId="2" borderId="5" xfId="4" applyFont="1" applyFill="1" applyBorder="1" applyAlignment="1">
      <alignment horizontal="center" vertical="center"/>
    </xf>
    <xf numFmtId="10" fontId="17" fillId="2" borderId="5" xfId="4" applyNumberFormat="1" applyFont="1" applyFill="1" applyBorder="1" applyAlignment="1">
      <alignment horizontal="center" vertical="center" wrapText="1"/>
    </xf>
    <xf numFmtId="10" fontId="17" fillId="2" borderId="22" xfId="4" applyNumberFormat="1" applyFont="1" applyFill="1" applyBorder="1" applyAlignment="1">
      <alignment horizontal="center" vertical="center" wrapText="1"/>
    </xf>
    <xf numFmtId="0" fontId="14" fillId="2" borderId="18" xfId="4" applyFont="1" applyFill="1" applyBorder="1" applyAlignment="1">
      <alignment horizontal="center" vertical="center" wrapText="1"/>
    </xf>
    <xf numFmtId="0" fontId="14" fillId="2" borderId="22" xfId="4" applyFont="1" applyFill="1" applyBorder="1" applyAlignment="1">
      <alignment horizontal="center" vertical="center" wrapText="1"/>
    </xf>
    <xf numFmtId="0" fontId="14" fillId="2" borderId="19" xfId="4" applyFont="1" applyFill="1" applyBorder="1" applyAlignment="1">
      <alignment horizontal="center" vertical="center" wrapText="1"/>
    </xf>
    <xf numFmtId="0" fontId="14" fillId="2" borderId="23" xfId="4" applyFont="1" applyFill="1" applyBorder="1" applyAlignment="1">
      <alignment horizontal="center" vertical="center" wrapText="1"/>
    </xf>
    <xf numFmtId="0" fontId="14" fillId="2" borderId="20" xfId="4" applyFont="1" applyFill="1" applyBorder="1" applyAlignment="1">
      <alignment horizontal="center" vertical="center" wrapText="1"/>
    </xf>
    <xf numFmtId="0" fontId="14" fillId="2" borderId="24" xfId="4" applyFont="1" applyFill="1" applyBorder="1" applyAlignment="1">
      <alignment horizontal="center" vertical="center" wrapText="1"/>
    </xf>
    <xf numFmtId="0" fontId="14" fillId="2" borderId="17" xfId="4" applyFont="1" applyFill="1" applyBorder="1" applyAlignment="1">
      <alignment horizontal="center" vertical="center" wrapText="1"/>
    </xf>
    <xf numFmtId="0" fontId="14" fillId="2" borderId="21" xfId="4" applyFont="1" applyFill="1" applyBorder="1" applyAlignment="1">
      <alignment horizontal="center" vertical="center" wrapText="1"/>
    </xf>
    <xf numFmtId="0" fontId="13" fillId="2" borderId="18" xfId="4" applyFont="1" applyFill="1" applyBorder="1" applyAlignment="1">
      <alignment horizontal="left" vertical="center" wrapText="1"/>
    </xf>
    <xf numFmtId="0" fontId="14" fillId="2" borderId="18" xfId="4" applyFont="1" applyFill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13" fillId="2" borderId="16" xfId="4" applyFont="1" applyFill="1" applyBorder="1" applyAlignment="1">
      <alignment horizontal="left" vertical="center" wrapText="1"/>
    </xf>
    <xf numFmtId="0" fontId="13" fillId="2" borderId="0" xfId="4" applyFont="1" applyFill="1" applyBorder="1" applyAlignment="1">
      <alignment horizontal="left" vertical="center" wrapText="1"/>
    </xf>
    <xf numFmtId="0" fontId="26" fillId="2" borderId="12" xfId="4" applyFont="1" applyFill="1" applyBorder="1" applyAlignment="1">
      <alignment horizontal="center" vertical="center" wrapText="1"/>
    </xf>
    <xf numFmtId="0" fontId="26" fillId="2" borderId="15" xfId="4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left" vertical="center" wrapText="1"/>
    </xf>
    <xf numFmtId="0" fontId="13" fillId="2" borderId="3" xfId="4" applyFont="1" applyFill="1" applyBorder="1" applyAlignment="1">
      <alignment horizontal="left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/>
    </xf>
    <xf numFmtId="10" fontId="14" fillId="2" borderId="5" xfId="4" applyNumberFormat="1" applyFont="1" applyFill="1" applyBorder="1" applyAlignment="1">
      <alignment horizontal="center" vertical="center" wrapText="1"/>
    </xf>
    <xf numFmtId="10" fontId="14" fillId="2" borderId="8" xfId="4" applyNumberFormat="1" applyFont="1" applyFill="1" applyBorder="1" applyAlignment="1">
      <alignment horizontal="center" vertical="center" wrapText="1"/>
    </xf>
    <xf numFmtId="0" fontId="26" fillId="2" borderId="11" xfId="4" applyFont="1" applyFill="1" applyBorder="1" applyAlignment="1">
      <alignment horizontal="center" vertical="center"/>
    </xf>
    <xf numFmtId="0" fontId="26" fillId="2" borderId="11" xfId="4" applyFont="1" applyFill="1" applyBorder="1" applyAlignment="1">
      <alignment horizontal="center" vertical="center" wrapText="1"/>
    </xf>
    <xf numFmtId="0" fontId="26" fillId="2" borderId="8" xfId="4" applyFont="1" applyFill="1" applyBorder="1" applyAlignment="1">
      <alignment horizontal="center" vertical="center" wrapText="1"/>
    </xf>
    <xf numFmtId="0" fontId="26" fillId="2" borderId="10" xfId="4" applyFont="1" applyFill="1" applyBorder="1" applyAlignment="1">
      <alignment horizontal="center" vertical="center" wrapText="1"/>
    </xf>
    <xf numFmtId="0" fontId="26" fillId="2" borderId="9" xfId="4" applyFont="1" applyFill="1" applyBorder="1" applyAlignment="1">
      <alignment horizontal="center" vertical="center" wrapText="1"/>
    </xf>
    <xf numFmtId="0" fontId="26" fillId="2" borderId="25" xfId="4" applyFont="1" applyFill="1" applyBorder="1" applyAlignment="1">
      <alignment horizontal="center" vertical="center" wrapText="1"/>
    </xf>
    <xf numFmtId="0" fontId="26" fillId="2" borderId="7" xfId="4" applyFont="1" applyFill="1" applyBorder="1" applyAlignment="1">
      <alignment horizontal="center" vertical="center" wrapText="1"/>
    </xf>
    <xf numFmtId="0" fontId="25" fillId="2" borderId="2" xfId="4" applyFont="1" applyFill="1" applyBorder="1" applyAlignment="1">
      <alignment horizontal="left" vertical="center" wrapText="1"/>
    </xf>
    <xf numFmtId="0" fontId="25" fillId="2" borderId="3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vertical="center" wrapText="1"/>
    </xf>
    <xf numFmtId="166" fontId="12" fillId="0" borderId="0" xfId="4" applyNumberFormat="1" applyFont="1"/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8" fontId="22" fillId="0" borderId="0" xfId="0" applyNumberFormat="1" applyFont="1"/>
    <xf numFmtId="0" fontId="12" fillId="0" borderId="0" xfId="4" applyFont="1" applyAlignment="1">
      <alignment wrapText="1"/>
    </xf>
    <xf numFmtId="8" fontId="12" fillId="0" borderId="0" xfId="4" applyNumberFormat="1" applyFont="1"/>
    <xf numFmtId="0" fontId="12" fillId="0" borderId="0" xfId="4" applyFont="1" applyFill="1" applyAlignment="1">
      <alignment horizontal="center" vertical="center" wrapText="1"/>
    </xf>
    <xf numFmtId="164" fontId="12" fillId="0" borderId="0" xfId="4" applyNumberFormat="1" applyFont="1" applyAlignment="1">
      <alignment horizontal="center" vertical="center" wrapText="1"/>
    </xf>
    <xf numFmtId="0" fontId="12" fillId="0" borderId="0" xfId="4" applyFont="1" applyBorder="1"/>
    <xf numFmtId="2" fontId="12" fillId="0" borderId="0" xfId="4" applyNumberFormat="1" applyFont="1" applyBorder="1" applyAlignment="1">
      <alignment horizontal="center"/>
    </xf>
    <xf numFmtId="166" fontId="22" fillId="0" borderId="0" xfId="0" applyNumberFormat="1" applyFont="1" applyBorder="1"/>
    <xf numFmtId="0" fontId="22" fillId="0" borderId="0" xfId="0" applyFont="1" applyBorder="1"/>
    <xf numFmtId="8" fontId="29" fillId="4" borderId="0" xfId="0" applyNumberFormat="1" applyFont="1" applyFill="1" applyBorder="1" applyAlignment="1">
      <alignment horizontal="center" wrapText="1"/>
    </xf>
    <xf numFmtId="0" fontId="12" fillId="0" borderId="0" xfId="4" applyFont="1" applyAlignment="1">
      <alignment horizontal="left" vertical="center" wrapText="1"/>
    </xf>
    <xf numFmtId="0" fontId="22" fillId="4" borderId="0" xfId="0" applyFont="1" applyFill="1" applyBorder="1" applyAlignment="1">
      <alignment wrapText="1"/>
    </xf>
    <xf numFmtId="0" fontId="12" fillId="0" borderId="0" xfId="4" applyFont="1" applyAlignment="1">
      <alignment horizontal="center" wrapText="1"/>
    </xf>
    <xf numFmtId="164" fontId="12" fillId="0" borderId="0" xfId="4" applyNumberFormat="1" applyFont="1" applyBorder="1"/>
    <xf numFmtId="166" fontId="27" fillId="0" borderId="0" xfId="0" applyNumberFormat="1" applyFont="1" applyBorder="1"/>
    <xf numFmtId="166" fontId="27" fillId="0" borderId="0" xfId="0" applyNumberFormat="1" applyFont="1"/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23" fillId="3" borderId="5" xfId="4" applyFont="1" applyFill="1" applyBorder="1" applyAlignment="1">
      <alignment horizontal="left" vertical="center" wrapText="1"/>
    </xf>
    <xf numFmtId="164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</cellXfs>
  <cellStyles count="6">
    <cellStyle name="Moeda" xfId="2" builtinId="4"/>
    <cellStyle name="Normal" xfId="0" builtinId="0"/>
    <cellStyle name="Normal 2" xfId="4"/>
    <cellStyle name="Normal 3" xfId="5"/>
    <cellStyle name="Porcentagem" xfId="3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1</xdr:col>
      <xdr:colOff>895350</xdr:colOff>
      <xdr:row>3</xdr:row>
      <xdr:rowOff>38100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61925"/>
          <a:ext cx="22764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1</xdr:col>
      <xdr:colOff>895350</xdr:colOff>
      <xdr:row>3</xdr:row>
      <xdr:rowOff>38100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61925"/>
          <a:ext cx="22764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1</xdr:col>
      <xdr:colOff>895350</xdr:colOff>
      <xdr:row>3</xdr:row>
      <xdr:rowOff>38100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61925"/>
          <a:ext cx="22764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1</xdr:col>
      <xdr:colOff>895350</xdr:colOff>
      <xdr:row>3</xdr:row>
      <xdr:rowOff>38100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61925"/>
          <a:ext cx="22764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1</xdr:col>
      <xdr:colOff>895350</xdr:colOff>
      <xdr:row>3</xdr:row>
      <xdr:rowOff>38100</xdr:rowOff>
    </xdr:to>
    <xdr:pic>
      <xdr:nvPicPr>
        <xdr:cNvPr id="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61925"/>
          <a:ext cx="22764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1</xdr:col>
      <xdr:colOff>895350</xdr:colOff>
      <xdr:row>3</xdr:row>
      <xdr:rowOff>38100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61925"/>
          <a:ext cx="22764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1"/>
  <sheetViews>
    <sheetView tabSelected="1" workbookViewId="0">
      <selection activeCell="J17" sqref="J17"/>
    </sheetView>
  </sheetViews>
  <sheetFormatPr defaultRowHeight="15"/>
  <cols>
    <col min="1" max="1" width="12.85546875" customWidth="1"/>
    <col min="2" max="2" width="14.42578125" customWidth="1"/>
    <col min="3" max="3" width="24.85546875" customWidth="1"/>
    <col min="4" max="4" width="11.5703125" customWidth="1"/>
    <col min="5" max="5" width="10.85546875" customWidth="1"/>
    <col min="6" max="6" width="13.140625" customWidth="1"/>
    <col min="7" max="7" width="18" style="2" customWidth="1"/>
    <col min="8" max="8" width="7.5703125" style="3" customWidth="1"/>
    <col min="9" max="9" width="8.42578125" style="3" customWidth="1"/>
    <col min="10" max="10" width="14.5703125" customWidth="1"/>
    <col min="11" max="11" width="13.85546875" customWidth="1"/>
    <col min="12" max="12" width="9.7109375" customWidth="1"/>
    <col min="13" max="13" width="10.85546875" customWidth="1"/>
    <col min="14" max="14" width="21.7109375" customWidth="1"/>
    <col min="15" max="15" width="5.7109375" customWidth="1"/>
    <col min="16" max="16" width="12.85546875" customWidth="1"/>
    <col min="17" max="17" width="19.42578125" customWidth="1"/>
    <col min="18" max="18" width="17.28515625" bestFit="1" customWidth="1"/>
    <col min="19" max="19" width="17.5703125" customWidth="1"/>
    <col min="20" max="20" width="14.140625" bestFit="1" customWidth="1"/>
    <col min="21" max="21" width="15.140625" bestFit="1" customWidth="1"/>
    <col min="24" max="24" width="18" customWidth="1"/>
  </cols>
  <sheetData>
    <row r="1" spans="1:19">
      <c r="A1" s="1"/>
    </row>
    <row r="2" spans="1:19" ht="15.75">
      <c r="A2" s="4" t="s">
        <v>0</v>
      </c>
    </row>
    <row r="3" spans="1:19" ht="15.75">
      <c r="A3" s="5" t="s">
        <v>1</v>
      </c>
    </row>
    <row r="4" spans="1:19" ht="15.75">
      <c r="A4" s="6" t="s">
        <v>2</v>
      </c>
    </row>
    <row r="5" spans="1:19" ht="15.75">
      <c r="A5" s="6" t="s">
        <v>3</v>
      </c>
    </row>
    <row r="6" spans="1:19" ht="15.75">
      <c r="A6" s="7"/>
    </row>
    <row r="7" spans="1:19" ht="15.75">
      <c r="A7" s="8" t="s">
        <v>285</v>
      </c>
      <c r="B7" s="9"/>
      <c r="C7" s="9"/>
      <c r="D7" s="9"/>
      <c r="E7" s="9"/>
      <c r="F7" s="9"/>
      <c r="G7" s="10"/>
    </row>
    <row r="8" spans="1:19" ht="15.75">
      <c r="A8" s="8" t="s">
        <v>286</v>
      </c>
      <c r="B8" s="9"/>
      <c r="C8" s="9"/>
      <c r="D8" s="9"/>
      <c r="E8" s="9"/>
      <c r="F8" s="9"/>
      <c r="G8" s="10"/>
    </row>
    <row r="9" spans="1:19" ht="15.75">
      <c r="A9" s="6" t="s">
        <v>4</v>
      </c>
    </row>
    <row r="11" spans="1:19" ht="15.75">
      <c r="A11" s="286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11"/>
      <c r="R11" s="11"/>
      <c r="S11" s="11"/>
    </row>
    <row r="12" spans="1:19" ht="15.75">
      <c r="A12" s="270" t="s">
        <v>5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12"/>
      <c r="R12" s="11"/>
      <c r="S12" s="11"/>
    </row>
    <row r="13" spans="1:19">
      <c r="A13" s="272" t="s">
        <v>6</v>
      </c>
      <c r="B13" s="262" t="s">
        <v>7</v>
      </c>
      <c r="C13" s="262" t="s">
        <v>8</v>
      </c>
      <c r="D13" s="262" t="s">
        <v>9</v>
      </c>
      <c r="E13" s="262" t="s">
        <v>10</v>
      </c>
      <c r="F13" s="262" t="s">
        <v>11</v>
      </c>
      <c r="G13" s="274" t="s">
        <v>12</v>
      </c>
      <c r="H13" s="274"/>
      <c r="I13" s="274"/>
      <c r="J13" s="262" t="s">
        <v>13</v>
      </c>
      <c r="K13" s="262" t="s">
        <v>14</v>
      </c>
      <c r="L13" s="262" t="s">
        <v>15</v>
      </c>
      <c r="M13" s="262"/>
      <c r="N13" s="264" t="s">
        <v>16</v>
      </c>
      <c r="O13" s="262" t="s">
        <v>17</v>
      </c>
      <c r="P13" s="262" t="s">
        <v>18</v>
      </c>
      <c r="Q13" s="11"/>
      <c r="R13" s="11"/>
      <c r="S13" s="11"/>
    </row>
    <row r="14" spans="1:19" ht="77.25" thickBot="1">
      <c r="A14" s="273"/>
      <c r="B14" s="263"/>
      <c r="C14" s="263"/>
      <c r="D14" s="263"/>
      <c r="E14" s="263"/>
      <c r="F14" s="263"/>
      <c r="G14" s="13" t="s">
        <v>19</v>
      </c>
      <c r="H14" s="14" t="s">
        <v>20</v>
      </c>
      <c r="I14" s="14" t="s">
        <v>21</v>
      </c>
      <c r="J14" s="263"/>
      <c r="K14" s="263"/>
      <c r="L14" s="15" t="s">
        <v>22</v>
      </c>
      <c r="M14" s="15" t="s">
        <v>23</v>
      </c>
      <c r="N14" s="265"/>
      <c r="O14" s="263"/>
      <c r="P14" s="263"/>
      <c r="Q14" s="11"/>
      <c r="R14" s="11"/>
      <c r="S14" s="11"/>
    </row>
    <row r="15" spans="1:19" s="153" customFormat="1" ht="51">
      <c r="A15" s="16" t="s">
        <v>24</v>
      </c>
      <c r="B15" s="17" t="s">
        <v>25</v>
      </c>
      <c r="C15" s="17" t="s">
        <v>26</v>
      </c>
      <c r="D15" s="18" t="s">
        <v>27</v>
      </c>
      <c r="E15" s="19">
        <v>1</v>
      </c>
      <c r="F15" s="18"/>
      <c r="G15" s="20">
        <f>(277190.88)+(83000)</f>
        <v>360190.88</v>
      </c>
      <c r="H15" s="21">
        <v>1</v>
      </c>
      <c r="I15" s="21">
        <v>0</v>
      </c>
      <c r="J15" s="22" t="s">
        <v>28</v>
      </c>
      <c r="K15" s="18" t="s">
        <v>27</v>
      </c>
      <c r="L15" s="23">
        <v>42644</v>
      </c>
      <c r="M15" s="23">
        <v>42767</v>
      </c>
      <c r="N15" s="24" t="s">
        <v>29</v>
      </c>
      <c r="O15" s="18"/>
      <c r="P15" s="25" t="s">
        <v>30</v>
      </c>
      <c r="Q15" s="12"/>
      <c r="R15" s="288"/>
      <c r="S15" s="12"/>
    </row>
    <row r="16" spans="1:19" s="153" customFormat="1" ht="51">
      <c r="A16" s="26" t="s">
        <v>24</v>
      </c>
      <c r="B16" s="27" t="s">
        <v>31</v>
      </c>
      <c r="C16" s="27" t="s">
        <v>32</v>
      </c>
      <c r="D16" s="28" t="s">
        <v>27</v>
      </c>
      <c r="E16" s="215">
        <v>1</v>
      </c>
      <c r="F16" s="28"/>
      <c r="G16" s="30">
        <f>1300000/3.15</f>
        <v>412698.41269841272</v>
      </c>
      <c r="H16" s="31">
        <v>1</v>
      </c>
      <c r="I16" s="31">
        <v>0</v>
      </c>
      <c r="J16" s="32" t="s">
        <v>28</v>
      </c>
      <c r="K16" s="28" t="s">
        <v>27</v>
      </c>
      <c r="L16" s="33">
        <v>43160</v>
      </c>
      <c r="M16" s="33">
        <v>43191</v>
      </c>
      <c r="N16" s="34" t="s">
        <v>29</v>
      </c>
      <c r="O16" s="28"/>
      <c r="P16" s="25" t="s">
        <v>33</v>
      </c>
      <c r="Q16" s="12"/>
      <c r="R16" s="12"/>
      <c r="S16" s="12"/>
    </row>
    <row r="17" spans="1:19" s="153" customFormat="1" ht="63.75">
      <c r="A17" s="26" t="s">
        <v>24</v>
      </c>
      <c r="B17" s="27" t="s">
        <v>34</v>
      </c>
      <c r="C17" s="27" t="s">
        <v>35</v>
      </c>
      <c r="D17" s="28" t="s">
        <v>27</v>
      </c>
      <c r="E17" s="215">
        <v>1</v>
      </c>
      <c r="F17" s="28"/>
      <c r="G17" s="30">
        <v>75000</v>
      </c>
      <c r="H17" s="31">
        <v>1</v>
      </c>
      <c r="I17" s="31">
        <v>0</v>
      </c>
      <c r="J17" s="32" t="s">
        <v>36</v>
      </c>
      <c r="K17" s="28" t="s">
        <v>27</v>
      </c>
      <c r="L17" s="33">
        <v>42795</v>
      </c>
      <c r="M17" s="33">
        <v>42826</v>
      </c>
      <c r="N17" s="34" t="s">
        <v>37</v>
      </c>
      <c r="O17" s="28"/>
      <c r="P17" s="25" t="s">
        <v>38</v>
      </c>
      <c r="Q17" s="12"/>
      <c r="R17" s="36"/>
      <c r="S17" s="12"/>
    </row>
    <row r="18" spans="1:19" s="153" customFormat="1" ht="51">
      <c r="A18" s="26" t="s">
        <v>24</v>
      </c>
      <c r="B18" s="27" t="s">
        <v>39</v>
      </c>
      <c r="C18" s="27" t="s">
        <v>40</v>
      </c>
      <c r="D18" s="28" t="s">
        <v>27</v>
      </c>
      <c r="E18" s="215">
        <v>1</v>
      </c>
      <c r="F18" s="28"/>
      <c r="G18" s="30">
        <f>(423704.26)+(200000)</f>
        <v>623704.26</v>
      </c>
      <c r="H18" s="31">
        <v>1</v>
      </c>
      <c r="I18" s="31">
        <v>0</v>
      </c>
      <c r="J18" s="32" t="s">
        <v>28</v>
      </c>
      <c r="K18" s="28" t="s">
        <v>27</v>
      </c>
      <c r="L18" s="33">
        <v>42979</v>
      </c>
      <c r="M18" s="33">
        <v>43009</v>
      </c>
      <c r="N18" s="34" t="s">
        <v>41</v>
      </c>
      <c r="O18" s="28"/>
      <c r="P18" s="25" t="s">
        <v>30</v>
      </c>
      <c r="Q18" s="12"/>
      <c r="R18" s="288"/>
      <c r="S18" s="12"/>
    </row>
    <row r="19" spans="1:19" s="153" customFormat="1" ht="38.25">
      <c r="A19" s="26" t="s">
        <v>24</v>
      </c>
      <c r="B19" s="27" t="s">
        <v>42</v>
      </c>
      <c r="C19" s="27" t="s">
        <v>43</v>
      </c>
      <c r="D19" s="28" t="s">
        <v>44</v>
      </c>
      <c r="E19" s="215">
        <v>1</v>
      </c>
      <c r="F19" s="28" t="s">
        <v>45</v>
      </c>
      <c r="G19" s="30">
        <v>127639.56</v>
      </c>
      <c r="H19" s="31">
        <v>1</v>
      </c>
      <c r="I19" s="31">
        <v>0</v>
      </c>
      <c r="J19" s="32" t="s">
        <v>46</v>
      </c>
      <c r="K19" s="28" t="s">
        <v>47</v>
      </c>
      <c r="L19" s="33">
        <v>42217</v>
      </c>
      <c r="M19" s="33">
        <v>42401</v>
      </c>
      <c r="N19" s="34"/>
      <c r="O19" s="28"/>
      <c r="P19" s="25" t="s">
        <v>48</v>
      </c>
      <c r="Q19" s="12"/>
      <c r="R19" s="36"/>
      <c r="S19" s="12"/>
    </row>
    <row r="20" spans="1:19">
      <c r="A20" s="37"/>
      <c r="B20" s="27"/>
      <c r="C20" s="27"/>
      <c r="D20" s="28"/>
      <c r="E20" s="29"/>
      <c r="F20" s="28"/>
      <c r="G20" s="30"/>
      <c r="H20" s="31"/>
      <c r="I20" s="31"/>
      <c r="J20" s="32"/>
      <c r="K20" s="28"/>
      <c r="L20" s="33"/>
      <c r="M20" s="33"/>
      <c r="N20" s="34"/>
      <c r="O20" s="28"/>
      <c r="P20" s="25"/>
      <c r="Q20" s="11"/>
      <c r="R20" s="36"/>
      <c r="S20" s="11"/>
    </row>
    <row r="21" spans="1:19">
      <c r="A21" s="38"/>
      <c r="B21" s="28"/>
      <c r="C21" s="28"/>
      <c r="D21" s="28"/>
      <c r="E21" s="28"/>
      <c r="F21" s="28"/>
      <c r="G21" s="39"/>
      <c r="H21" s="40"/>
      <c r="I21" s="31"/>
      <c r="J21" s="28"/>
      <c r="K21" s="28"/>
      <c r="L21" s="28"/>
      <c r="M21" s="28"/>
      <c r="N21" s="34"/>
      <c r="O21" s="28"/>
      <c r="P21" s="41"/>
      <c r="Q21" s="11"/>
      <c r="R21" s="11"/>
      <c r="S21" s="11"/>
    </row>
    <row r="22" spans="1:19" ht="15.75" thickBot="1">
      <c r="A22" s="42"/>
      <c r="B22" s="43"/>
      <c r="C22" s="43"/>
      <c r="D22" s="43"/>
      <c r="E22" s="43"/>
      <c r="F22" s="43"/>
      <c r="G22" s="44"/>
      <c r="H22" s="45"/>
      <c r="I22" s="46"/>
      <c r="J22" s="43"/>
      <c r="K22" s="43"/>
      <c r="L22" s="43"/>
      <c r="M22" s="43"/>
      <c r="N22" s="47"/>
      <c r="O22" s="43"/>
      <c r="P22" s="48"/>
      <c r="Q22" s="11"/>
      <c r="R22" s="11"/>
      <c r="S22" s="11"/>
    </row>
    <row r="23" spans="1:19">
      <c r="A23" s="49"/>
      <c r="B23" s="49"/>
      <c r="C23" s="49"/>
      <c r="D23" s="49"/>
      <c r="E23" s="49"/>
      <c r="F23" s="18" t="s">
        <v>49</v>
      </c>
      <c r="G23" s="50">
        <f>SUM(G15:G22)-(G17)</f>
        <v>1524233.1126984127</v>
      </c>
      <c r="H23" s="51"/>
      <c r="I23" s="51"/>
      <c r="J23" s="49"/>
      <c r="K23" s="49"/>
      <c r="L23" s="49"/>
      <c r="M23" s="49"/>
      <c r="N23" s="49"/>
      <c r="O23" s="49"/>
      <c r="P23" s="49"/>
      <c r="Q23" s="11"/>
      <c r="R23" s="11"/>
      <c r="S23" s="11"/>
    </row>
    <row r="24" spans="1:19">
      <c r="A24" s="49"/>
      <c r="B24" s="49"/>
      <c r="C24" s="49"/>
      <c r="D24" s="49"/>
      <c r="E24" s="49"/>
      <c r="F24" s="49"/>
      <c r="G24" s="52"/>
      <c r="H24" s="51"/>
      <c r="I24" s="51"/>
      <c r="J24" s="49"/>
      <c r="K24" s="49"/>
      <c r="L24" s="49"/>
      <c r="M24" s="49"/>
      <c r="N24" s="49"/>
      <c r="O24" s="49"/>
      <c r="P24" s="49"/>
      <c r="Q24" s="11"/>
      <c r="R24" s="11"/>
      <c r="S24" s="11"/>
    </row>
    <row r="26" spans="1:19" ht="16.5" thickBot="1">
      <c r="A26" s="266" t="s">
        <v>50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11"/>
      <c r="R26" s="11"/>
      <c r="S26" s="11"/>
    </row>
    <row r="27" spans="1:19">
      <c r="A27" s="258" t="s">
        <v>51</v>
      </c>
      <c r="B27" s="252" t="s">
        <v>7</v>
      </c>
      <c r="C27" s="252" t="s">
        <v>8</v>
      </c>
      <c r="D27" s="252" t="s">
        <v>52</v>
      </c>
      <c r="E27" s="252" t="s">
        <v>10</v>
      </c>
      <c r="F27" s="252" t="s">
        <v>11</v>
      </c>
      <c r="G27" s="261" t="s">
        <v>12</v>
      </c>
      <c r="H27" s="261"/>
      <c r="I27" s="261"/>
      <c r="J27" s="252" t="s">
        <v>13</v>
      </c>
      <c r="K27" s="252" t="s">
        <v>14</v>
      </c>
      <c r="L27" s="252" t="s">
        <v>53</v>
      </c>
      <c r="M27" s="252"/>
      <c r="N27" s="254" t="s">
        <v>16</v>
      </c>
      <c r="O27" s="252" t="s">
        <v>17</v>
      </c>
      <c r="P27" s="256" t="s">
        <v>18</v>
      </c>
      <c r="Q27" s="11"/>
      <c r="R27" s="11"/>
      <c r="S27" s="11"/>
    </row>
    <row r="28" spans="1:19" ht="77.25" thickBot="1">
      <c r="A28" s="259"/>
      <c r="B28" s="253"/>
      <c r="C28" s="253"/>
      <c r="D28" s="253"/>
      <c r="E28" s="253"/>
      <c r="F28" s="253"/>
      <c r="G28" s="53" t="s">
        <v>19</v>
      </c>
      <c r="H28" s="54" t="s">
        <v>20</v>
      </c>
      <c r="I28" s="54" t="s">
        <v>21</v>
      </c>
      <c r="J28" s="253"/>
      <c r="K28" s="253"/>
      <c r="L28" s="55" t="s">
        <v>22</v>
      </c>
      <c r="M28" s="55" t="s">
        <v>23</v>
      </c>
      <c r="N28" s="255"/>
      <c r="O28" s="253"/>
      <c r="P28" s="257"/>
      <c r="Q28" s="11"/>
      <c r="R28" s="11"/>
      <c r="S28" s="11"/>
    </row>
    <row r="29" spans="1:19" s="153" customFormat="1" ht="51">
      <c r="A29" s="56" t="s">
        <v>24</v>
      </c>
      <c r="B29" s="24" t="s">
        <v>54</v>
      </c>
      <c r="C29" s="57" t="s">
        <v>55</v>
      </c>
      <c r="D29" s="211" t="s">
        <v>27</v>
      </c>
      <c r="E29" s="211">
        <v>1</v>
      </c>
      <c r="F29" s="57" t="s">
        <v>56</v>
      </c>
      <c r="G29" s="30">
        <v>250703.7</v>
      </c>
      <c r="H29" s="58">
        <v>1</v>
      </c>
      <c r="I29" s="58">
        <v>0</v>
      </c>
      <c r="J29" s="57" t="s">
        <v>57</v>
      </c>
      <c r="K29" s="57" t="s">
        <v>27</v>
      </c>
      <c r="L29" s="33">
        <v>41548</v>
      </c>
      <c r="M29" s="33">
        <v>41730</v>
      </c>
      <c r="N29" s="57" t="s">
        <v>58</v>
      </c>
      <c r="O29" s="57" t="s">
        <v>59</v>
      </c>
      <c r="P29" s="59" t="s">
        <v>48</v>
      </c>
      <c r="Q29" s="289"/>
      <c r="R29" s="36"/>
      <c r="S29" s="12"/>
    </row>
    <row r="30" spans="1:19" s="153" customFormat="1" ht="25.5">
      <c r="A30" s="60" t="s">
        <v>24</v>
      </c>
      <c r="B30" s="24" t="s">
        <v>60</v>
      </c>
      <c r="C30" s="27" t="s">
        <v>61</v>
      </c>
      <c r="D30" s="19" t="s">
        <v>27</v>
      </c>
      <c r="E30" s="19">
        <v>1</v>
      </c>
      <c r="F30" s="18"/>
      <c r="G30" s="30">
        <v>15562</v>
      </c>
      <c r="H30" s="21">
        <v>1</v>
      </c>
      <c r="I30" s="21">
        <v>0</v>
      </c>
      <c r="J30" s="32" t="s">
        <v>28</v>
      </c>
      <c r="K30" s="18" t="s">
        <v>27</v>
      </c>
      <c r="L30" s="33">
        <v>42675</v>
      </c>
      <c r="M30" s="33">
        <v>42767</v>
      </c>
      <c r="N30" s="18" t="s">
        <v>62</v>
      </c>
      <c r="O30" s="18"/>
      <c r="P30" s="25" t="s">
        <v>48</v>
      </c>
      <c r="Q30" s="289"/>
      <c r="R30" s="12"/>
      <c r="S30" s="12"/>
    </row>
    <row r="31" spans="1:19" s="153" customFormat="1" ht="38.25">
      <c r="A31" s="215" t="s">
        <v>24</v>
      </c>
      <c r="B31" s="28" t="s">
        <v>63</v>
      </c>
      <c r="C31" s="61" t="s">
        <v>64</v>
      </c>
      <c r="D31" s="215" t="s">
        <v>27</v>
      </c>
      <c r="E31" s="215">
        <v>1</v>
      </c>
      <c r="F31" s="28"/>
      <c r="G31" s="62">
        <v>15562</v>
      </c>
      <c r="H31" s="31">
        <v>1</v>
      </c>
      <c r="I31" s="31">
        <v>0</v>
      </c>
      <c r="J31" s="32" t="s">
        <v>65</v>
      </c>
      <c r="K31" s="28" t="s">
        <v>27</v>
      </c>
      <c r="L31" s="33">
        <v>42767</v>
      </c>
      <c r="M31" s="33">
        <v>42795</v>
      </c>
      <c r="N31" s="28"/>
      <c r="O31" s="28"/>
      <c r="P31" s="28" t="s">
        <v>38</v>
      </c>
      <c r="Q31" s="290"/>
      <c r="R31" s="36"/>
      <c r="S31" s="12"/>
    </row>
    <row r="32" spans="1:19" s="153" customFormat="1" ht="39">
      <c r="A32" s="60" t="s">
        <v>24</v>
      </c>
      <c r="B32" s="63" t="s">
        <v>66</v>
      </c>
      <c r="C32" s="17" t="s">
        <v>67</v>
      </c>
      <c r="D32" s="19" t="s">
        <v>27</v>
      </c>
      <c r="E32" s="19">
        <v>1</v>
      </c>
      <c r="F32" s="18" t="s">
        <v>68</v>
      </c>
      <c r="G32" s="20">
        <v>8658.0400000000009</v>
      </c>
      <c r="H32" s="21">
        <v>1</v>
      </c>
      <c r="I32" s="21">
        <v>0</v>
      </c>
      <c r="J32" s="22" t="s">
        <v>28</v>
      </c>
      <c r="K32" s="18" t="s">
        <v>27</v>
      </c>
      <c r="L32" s="23">
        <v>41548</v>
      </c>
      <c r="M32" s="23">
        <v>41760</v>
      </c>
      <c r="N32" s="18" t="s">
        <v>69</v>
      </c>
      <c r="O32" s="18" t="s">
        <v>70</v>
      </c>
      <c r="P32" s="25" t="s">
        <v>48</v>
      </c>
      <c r="Q32" s="289"/>
      <c r="R32" s="12"/>
      <c r="S32" s="12"/>
    </row>
    <row r="33" spans="1:25" s="153" customFormat="1" ht="38.25">
      <c r="A33" s="60" t="s">
        <v>24</v>
      </c>
      <c r="B33" s="18" t="s">
        <v>71</v>
      </c>
      <c r="C33" s="27" t="s">
        <v>72</v>
      </c>
      <c r="D33" s="19" t="s">
        <v>27</v>
      </c>
      <c r="E33" s="19">
        <v>1</v>
      </c>
      <c r="F33" s="18" t="s">
        <v>73</v>
      </c>
      <c r="G33" s="30">
        <v>3000000</v>
      </c>
      <c r="H33" s="21">
        <v>0</v>
      </c>
      <c r="I33" s="21">
        <v>1</v>
      </c>
      <c r="J33" s="32" t="s">
        <v>74</v>
      </c>
      <c r="K33" s="18" t="s">
        <v>27</v>
      </c>
      <c r="L33" s="33">
        <v>41640</v>
      </c>
      <c r="M33" s="18"/>
      <c r="N33" s="18" t="s">
        <v>75</v>
      </c>
      <c r="O33" s="18"/>
      <c r="P33" s="25" t="s">
        <v>48</v>
      </c>
      <c r="Q33" s="289"/>
      <c r="R33" s="12"/>
      <c r="S33" s="12"/>
    </row>
    <row r="34" spans="1:25" s="153" customFormat="1" ht="38.25">
      <c r="A34" s="64" t="s">
        <v>24</v>
      </c>
      <c r="B34" s="18" t="s">
        <v>76</v>
      </c>
      <c r="C34" s="27" t="s">
        <v>77</v>
      </c>
      <c r="D34" s="19" t="s">
        <v>27</v>
      </c>
      <c r="E34" s="19">
        <v>1</v>
      </c>
      <c r="F34" s="18" t="s">
        <v>78</v>
      </c>
      <c r="G34" s="30">
        <v>1560042.85</v>
      </c>
      <c r="H34" s="21">
        <v>1</v>
      </c>
      <c r="I34" s="21">
        <v>0</v>
      </c>
      <c r="J34" s="32" t="s">
        <v>79</v>
      </c>
      <c r="K34" s="18" t="s">
        <v>27</v>
      </c>
      <c r="L34" s="33">
        <v>42095</v>
      </c>
      <c r="M34" s="33">
        <v>42705</v>
      </c>
      <c r="N34" s="18" t="s">
        <v>69</v>
      </c>
      <c r="O34" s="18"/>
      <c r="P34" s="25" t="s">
        <v>48</v>
      </c>
      <c r="Q34" s="289"/>
      <c r="R34" s="12"/>
      <c r="S34" s="12"/>
    </row>
    <row r="35" spans="1:25" s="153" customFormat="1" ht="51">
      <c r="A35" s="64" t="s">
        <v>24</v>
      </c>
      <c r="B35" s="18" t="s">
        <v>80</v>
      </c>
      <c r="C35" s="18" t="s">
        <v>81</v>
      </c>
      <c r="D35" s="19" t="s">
        <v>27</v>
      </c>
      <c r="E35" s="19">
        <v>2</v>
      </c>
      <c r="F35" s="18" t="s">
        <v>82</v>
      </c>
      <c r="G35" s="50">
        <v>44448</v>
      </c>
      <c r="H35" s="21">
        <v>1</v>
      </c>
      <c r="I35" s="21">
        <v>0</v>
      </c>
      <c r="J35" s="65" t="s">
        <v>83</v>
      </c>
      <c r="K35" s="18" t="s">
        <v>27</v>
      </c>
      <c r="L35" s="33">
        <v>42401</v>
      </c>
      <c r="M35" s="33">
        <v>42491</v>
      </c>
      <c r="N35" s="18" t="s">
        <v>69</v>
      </c>
      <c r="O35" s="18"/>
      <c r="P35" s="25" t="s">
        <v>48</v>
      </c>
      <c r="Q35" s="289"/>
      <c r="R35" s="291"/>
      <c r="S35" s="12"/>
    </row>
    <row r="36" spans="1:25" s="153" customFormat="1" ht="78.75" customHeight="1">
      <c r="A36" s="64" t="s">
        <v>24</v>
      </c>
      <c r="B36" s="18" t="s">
        <v>84</v>
      </c>
      <c r="C36" s="18" t="s">
        <v>85</v>
      </c>
      <c r="D36" s="19" t="s">
        <v>27</v>
      </c>
      <c r="E36" s="19">
        <v>1</v>
      </c>
      <c r="F36" s="18"/>
      <c r="G36" s="50">
        <f>5000000/3.15</f>
        <v>1587301.5873015875</v>
      </c>
      <c r="H36" s="21">
        <v>1</v>
      </c>
      <c r="I36" s="21">
        <v>0</v>
      </c>
      <c r="J36" s="32" t="s">
        <v>79</v>
      </c>
      <c r="K36" s="18" t="s">
        <v>47</v>
      </c>
      <c r="L36" s="33">
        <v>43160</v>
      </c>
      <c r="M36" s="33">
        <v>43191</v>
      </c>
      <c r="N36" s="18" t="s">
        <v>86</v>
      </c>
      <c r="O36" s="18"/>
      <c r="P36" s="25" t="s">
        <v>33</v>
      </c>
      <c r="Q36" s="292"/>
      <c r="R36" s="66"/>
      <c r="S36" s="293"/>
    </row>
    <row r="37" spans="1:25" s="153" customFormat="1" ht="38.25">
      <c r="A37" s="64" t="s">
        <v>24</v>
      </c>
      <c r="B37" s="18" t="s">
        <v>87</v>
      </c>
      <c r="C37" s="18" t="s">
        <v>88</v>
      </c>
      <c r="D37" s="19" t="s">
        <v>27</v>
      </c>
      <c r="E37" s="19">
        <v>1</v>
      </c>
      <c r="F37" s="18"/>
      <c r="G37" s="50">
        <v>378918.16</v>
      </c>
      <c r="H37" s="21">
        <v>1</v>
      </c>
      <c r="I37" s="21">
        <v>0</v>
      </c>
      <c r="J37" s="32" t="s">
        <v>89</v>
      </c>
      <c r="K37" s="18" t="s">
        <v>27</v>
      </c>
      <c r="L37" s="33">
        <v>42370</v>
      </c>
      <c r="M37" s="33">
        <v>42401</v>
      </c>
      <c r="N37" s="18" t="s">
        <v>90</v>
      </c>
      <c r="O37" s="18"/>
      <c r="P37" s="25" t="s">
        <v>48</v>
      </c>
      <c r="Q37" s="294"/>
      <c r="R37" s="12"/>
      <c r="S37" s="36"/>
      <c r="T37" s="171"/>
      <c r="U37" s="171"/>
    </row>
    <row r="38" spans="1:25" s="153" customFormat="1" ht="114.75">
      <c r="A38" s="68" t="s">
        <v>24</v>
      </c>
      <c r="B38" s="69" t="s">
        <v>91</v>
      </c>
      <c r="C38" s="70" t="s">
        <v>92</v>
      </c>
      <c r="D38" s="71" t="s">
        <v>27</v>
      </c>
      <c r="E38" s="71">
        <v>1</v>
      </c>
      <c r="F38" s="72"/>
      <c r="G38" s="73">
        <v>550000</v>
      </c>
      <c r="H38" s="74">
        <v>1</v>
      </c>
      <c r="I38" s="74">
        <v>0</v>
      </c>
      <c r="J38" s="75" t="s">
        <v>28</v>
      </c>
      <c r="K38" s="76" t="s">
        <v>27</v>
      </c>
      <c r="L38" s="33">
        <v>42552</v>
      </c>
      <c r="M38" s="33">
        <v>42644</v>
      </c>
      <c r="N38" s="77" t="s">
        <v>93</v>
      </c>
      <c r="O38" s="76"/>
      <c r="P38" s="78" t="s">
        <v>30</v>
      </c>
      <c r="Q38" s="289"/>
      <c r="R38" s="12"/>
      <c r="S38" s="36"/>
      <c r="T38" s="171"/>
    </row>
    <row r="39" spans="1:25" s="153" customFormat="1" ht="89.25">
      <c r="A39" s="79" t="s">
        <v>24</v>
      </c>
      <c r="B39" s="80" t="s">
        <v>94</v>
      </c>
      <c r="C39" s="81" t="s">
        <v>95</v>
      </c>
      <c r="D39" s="82" t="s">
        <v>27</v>
      </c>
      <c r="E39" s="82">
        <v>1</v>
      </c>
      <c r="F39" s="76"/>
      <c r="G39" s="73">
        <v>1437669.23</v>
      </c>
      <c r="H39" s="74">
        <v>1</v>
      </c>
      <c r="I39" s="74">
        <v>0</v>
      </c>
      <c r="J39" s="75" t="s">
        <v>79</v>
      </c>
      <c r="K39" s="76" t="s">
        <v>27</v>
      </c>
      <c r="L39" s="33">
        <v>42887</v>
      </c>
      <c r="M39" s="33">
        <v>42979</v>
      </c>
      <c r="N39" s="77" t="s">
        <v>96</v>
      </c>
      <c r="O39" s="76"/>
      <c r="P39" s="95" t="s">
        <v>48</v>
      </c>
      <c r="Q39" s="295"/>
      <c r="R39" s="296"/>
      <c r="S39" s="297"/>
      <c r="T39" s="198"/>
      <c r="U39" s="298"/>
      <c r="V39" s="299"/>
      <c r="W39" s="299"/>
      <c r="X39" s="300"/>
      <c r="Y39" s="299"/>
    </row>
    <row r="40" spans="1:25" s="153" customFormat="1" ht="63.75">
      <c r="A40" s="86" t="s">
        <v>24</v>
      </c>
      <c r="B40" s="27" t="s">
        <v>97</v>
      </c>
      <c r="C40" s="61" t="s">
        <v>98</v>
      </c>
      <c r="D40" s="87" t="s">
        <v>27</v>
      </c>
      <c r="E40" s="87">
        <v>1</v>
      </c>
      <c r="F40" s="77"/>
      <c r="G40" s="88">
        <f>2428858/3.1</f>
        <v>783502.58064516122</v>
      </c>
      <c r="H40" s="89">
        <v>1</v>
      </c>
      <c r="I40" s="90">
        <v>0</v>
      </c>
      <c r="J40" s="32" t="s">
        <v>36</v>
      </c>
      <c r="K40" s="77" t="s">
        <v>27</v>
      </c>
      <c r="L40" s="33">
        <v>43040</v>
      </c>
      <c r="M40" s="33">
        <v>43132</v>
      </c>
      <c r="N40" s="77" t="s">
        <v>99</v>
      </c>
      <c r="O40" s="77"/>
      <c r="P40" s="95" t="s">
        <v>30</v>
      </c>
      <c r="Q40" s="301"/>
      <c r="R40" s="296"/>
      <c r="S40" s="297"/>
      <c r="T40" s="198"/>
      <c r="U40" s="298"/>
      <c r="V40" s="299"/>
      <c r="W40" s="299"/>
      <c r="X40" s="302"/>
      <c r="Y40" s="299"/>
    </row>
    <row r="41" spans="1:25" s="153" customFormat="1" ht="51">
      <c r="A41" s="64" t="s">
        <v>24</v>
      </c>
      <c r="B41" s="28" t="s">
        <v>100</v>
      </c>
      <c r="C41" s="61" t="s">
        <v>101</v>
      </c>
      <c r="D41" s="87" t="s">
        <v>27</v>
      </c>
      <c r="E41" s="87">
        <v>8</v>
      </c>
      <c r="F41" s="77"/>
      <c r="G41" s="91">
        <f>810748/3.1</f>
        <v>261531.61290322579</v>
      </c>
      <c r="H41" s="89">
        <v>1</v>
      </c>
      <c r="I41" s="90">
        <v>0</v>
      </c>
      <c r="J41" s="65" t="s">
        <v>28</v>
      </c>
      <c r="K41" s="77" t="s">
        <v>27</v>
      </c>
      <c r="L41" s="33">
        <v>43040</v>
      </c>
      <c r="M41" s="33">
        <v>43160</v>
      </c>
      <c r="N41" s="77" t="s">
        <v>99</v>
      </c>
      <c r="O41" s="77"/>
      <c r="P41" s="95" t="s">
        <v>102</v>
      </c>
      <c r="Q41" s="301"/>
      <c r="R41" s="296"/>
      <c r="S41" s="297"/>
      <c r="T41" s="198"/>
      <c r="U41" s="298"/>
      <c r="V41" s="299"/>
      <c r="W41" s="299"/>
      <c r="X41" s="300"/>
      <c r="Y41" s="299"/>
    </row>
    <row r="42" spans="1:25" s="153" customFormat="1" ht="176.25" customHeight="1">
      <c r="A42" s="64" t="s">
        <v>24</v>
      </c>
      <c r="B42" s="28" t="s">
        <v>103</v>
      </c>
      <c r="C42" s="61" t="s">
        <v>104</v>
      </c>
      <c r="D42" s="87" t="s">
        <v>27</v>
      </c>
      <c r="E42" s="87">
        <v>1</v>
      </c>
      <c r="F42" s="77"/>
      <c r="G42" s="91">
        <f>1780000/3.2</f>
        <v>556250</v>
      </c>
      <c r="H42" s="90">
        <v>1</v>
      </c>
      <c r="I42" s="90">
        <v>0</v>
      </c>
      <c r="J42" s="32" t="s">
        <v>79</v>
      </c>
      <c r="K42" s="77" t="s">
        <v>27</v>
      </c>
      <c r="L42" s="33">
        <v>43040</v>
      </c>
      <c r="M42" s="33">
        <v>43132</v>
      </c>
      <c r="N42" s="77" t="s">
        <v>105</v>
      </c>
      <c r="O42" s="77"/>
      <c r="P42" s="95" t="s">
        <v>30</v>
      </c>
      <c r="Q42" s="301"/>
      <c r="R42" s="296"/>
      <c r="S42" s="297"/>
      <c r="T42" s="198"/>
      <c r="U42" s="298"/>
      <c r="V42" s="299"/>
      <c r="W42" s="299"/>
      <c r="X42" s="300"/>
      <c r="Y42" s="299"/>
    </row>
    <row r="43" spans="1:25" s="153" customFormat="1" ht="216.75">
      <c r="A43" s="64" t="s">
        <v>24</v>
      </c>
      <c r="B43" s="28" t="s">
        <v>106</v>
      </c>
      <c r="C43" s="61" t="s">
        <v>107</v>
      </c>
      <c r="D43" s="87" t="s">
        <v>27</v>
      </c>
      <c r="E43" s="87">
        <v>1</v>
      </c>
      <c r="F43" s="77"/>
      <c r="G43" s="91">
        <f>553000/3.2</f>
        <v>172812.5</v>
      </c>
      <c r="H43" s="90">
        <v>1</v>
      </c>
      <c r="I43" s="90">
        <v>0</v>
      </c>
      <c r="J43" s="32" t="s">
        <v>79</v>
      </c>
      <c r="K43" s="77" t="s">
        <v>27</v>
      </c>
      <c r="L43" s="33">
        <v>43040</v>
      </c>
      <c r="M43" s="33">
        <v>43101</v>
      </c>
      <c r="N43" s="77" t="s">
        <v>108</v>
      </c>
      <c r="O43" s="77"/>
      <c r="P43" s="95" t="s">
        <v>30</v>
      </c>
      <c r="Q43" s="301"/>
      <c r="R43" s="296"/>
      <c r="S43" s="297"/>
      <c r="T43" s="198"/>
      <c r="U43" s="298"/>
      <c r="V43" s="299"/>
      <c r="W43" s="299"/>
      <c r="X43" s="300"/>
      <c r="Y43" s="299"/>
    </row>
    <row r="44" spans="1:25" s="153" customFormat="1" ht="172.5" customHeight="1">
      <c r="A44" s="64" t="s">
        <v>24</v>
      </c>
      <c r="B44" s="28" t="s">
        <v>109</v>
      </c>
      <c r="C44" s="61" t="s">
        <v>110</v>
      </c>
      <c r="D44" s="87" t="s">
        <v>27</v>
      </c>
      <c r="E44" s="87">
        <v>1</v>
      </c>
      <c r="F44" s="77"/>
      <c r="G44" s="91">
        <f>798000/3.1</f>
        <v>257419.35483870967</v>
      </c>
      <c r="H44" s="89">
        <v>1</v>
      </c>
      <c r="I44" s="90">
        <v>0</v>
      </c>
      <c r="J44" s="65" t="s">
        <v>83</v>
      </c>
      <c r="K44" s="77" t="s">
        <v>27</v>
      </c>
      <c r="L44" s="33">
        <v>43040</v>
      </c>
      <c r="M44" s="33">
        <v>43070</v>
      </c>
      <c r="N44" s="77" t="s">
        <v>111</v>
      </c>
      <c r="O44" s="77"/>
      <c r="P44" s="95" t="s">
        <v>30</v>
      </c>
      <c r="Q44" s="303"/>
      <c r="R44" s="296"/>
      <c r="S44" s="297"/>
      <c r="T44" s="198"/>
      <c r="U44" s="298"/>
      <c r="V44" s="299"/>
      <c r="W44" s="299"/>
      <c r="X44" s="300"/>
      <c r="Y44" s="299"/>
    </row>
    <row r="45" spans="1:25" s="153" customFormat="1" ht="133.5" customHeight="1">
      <c r="A45" s="86" t="s">
        <v>24</v>
      </c>
      <c r="B45" s="93" t="s">
        <v>112</v>
      </c>
      <c r="C45" s="94" t="s">
        <v>113</v>
      </c>
      <c r="D45" s="87" t="s">
        <v>27</v>
      </c>
      <c r="E45" s="87">
        <v>1</v>
      </c>
      <c r="F45" s="77"/>
      <c r="G45" s="91">
        <v>209000</v>
      </c>
      <c r="H45" s="90">
        <v>1</v>
      </c>
      <c r="I45" s="90">
        <v>0</v>
      </c>
      <c r="J45" s="32" t="s">
        <v>114</v>
      </c>
      <c r="K45" s="77" t="s">
        <v>27</v>
      </c>
      <c r="L45" s="33">
        <v>43160</v>
      </c>
      <c r="M45" s="33">
        <v>43191</v>
      </c>
      <c r="N45" s="77" t="s">
        <v>99</v>
      </c>
      <c r="O45" s="77"/>
      <c r="P45" s="95" t="s">
        <v>33</v>
      </c>
      <c r="Q45" s="303"/>
      <c r="R45" s="296"/>
      <c r="S45" s="304"/>
      <c r="T45" s="198"/>
      <c r="U45" s="305"/>
      <c r="V45" s="299"/>
      <c r="W45" s="299"/>
      <c r="X45" s="300"/>
      <c r="Y45" s="299"/>
    </row>
    <row r="46" spans="1:25" s="153" customFormat="1" ht="99.75" customHeight="1">
      <c r="A46" s="64" t="s">
        <v>24</v>
      </c>
      <c r="B46" s="28" t="s">
        <v>115</v>
      </c>
      <c r="C46" s="61" t="s">
        <v>116</v>
      </c>
      <c r="D46" s="87" t="s">
        <v>27</v>
      </c>
      <c r="E46" s="87">
        <v>1</v>
      </c>
      <c r="F46" s="77"/>
      <c r="G46" s="91">
        <f>1850000/3.1</f>
        <v>596774.19354838703</v>
      </c>
      <c r="H46" s="89">
        <v>1</v>
      </c>
      <c r="I46" s="90">
        <v>0</v>
      </c>
      <c r="J46" s="65" t="s">
        <v>83</v>
      </c>
      <c r="K46" s="77" t="s">
        <v>27</v>
      </c>
      <c r="L46" s="33">
        <v>43191</v>
      </c>
      <c r="M46" s="33">
        <v>43221</v>
      </c>
      <c r="N46" s="77" t="s">
        <v>117</v>
      </c>
      <c r="O46" s="77"/>
      <c r="P46" s="95" t="s">
        <v>33</v>
      </c>
      <c r="Q46" s="303"/>
      <c r="R46" s="296"/>
      <c r="S46" s="304"/>
      <c r="T46" s="198"/>
      <c r="U46" s="305"/>
      <c r="V46" s="299"/>
      <c r="W46" s="299"/>
      <c r="X46" s="300"/>
      <c r="Y46" s="299"/>
    </row>
    <row r="47" spans="1:25" s="153" customFormat="1" ht="74.25" customHeight="1">
      <c r="A47" s="64" t="s">
        <v>24</v>
      </c>
      <c r="B47" s="28" t="s">
        <v>118</v>
      </c>
      <c r="C47" s="61" t="s">
        <v>119</v>
      </c>
      <c r="D47" s="87" t="s">
        <v>27</v>
      </c>
      <c r="E47" s="87">
        <v>1</v>
      </c>
      <c r="F47" s="77"/>
      <c r="G47" s="91">
        <f>1101900/3.1</f>
        <v>355451.61290322582</v>
      </c>
      <c r="H47" s="89">
        <v>1</v>
      </c>
      <c r="I47" s="90">
        <v>0</v>
      </c>
      <c r="J47" s="65" t="s">
        <v>28</v>
      </c>
      <c r="K47" s="77" t="s">
        <v>27</v>
      </c>
      <c r="L47" s="33">
        <v>43160</v>
      </c>
      <c r="M47" s="33">
        <v>43191</v>
      </c>
      <c r="N47" s="77" t="s">
        <v>99</v>
      </c>
      <c r="O47" s="77"/>
      <c r="P47" s="95" t="s">
        <v>33</v>
      </c>
      <c r="Q47" s="303"/>
      <c r="R47" s="12"/>
      <c r="S47" s="36"/>
      <c r="T47" s="171"/>
      <c r="U47" s="306"/>
      <c r="X47" s="300"/>
    </row>
    <row r="48" spans="1:25" s="153" customFormat="1" ht="38.25">
      <c r="A48" s="86" t="s">
        <v>24</v>
      </c>
      <c r="B48" s="93" t="s">
        <v>120</v>
      </c>
      <c r="C48" s="97" t="s">
        <v>121</v>
      </c>
      <c r="D48" s="87" t="s">
        <v>27</v>
      </c>
      <c r="E48" s="87">
        <v>2</v>
      </c>
      <c r="F48" s="77"/>
      <c r="G48" s="91">
        <f>415000/3.1</f>
        <v>133870.96774193548</v>
      </c>
      <c r="H48" s="89">
        <v>1</v>
      </c>
      <c r="I48" s="90">
        <v>0</v>
      </c>
      <c r="J48" s="65" t="s">
        <v>28</v>
      </c>
      <c r="K48" s="77" t="s">
        <v>27</v>
      </c>
      <c r="L48" s="33">
        <v>43040</v>
      </c>
      <c r="M48" s="33">
        <v>43132</v>
      </c>
      <c r="N48" s="77" t="s">
        <v>99</v>
      </c>
      <c r="O48" s="77"/>
      <c r="P48" s="78" t="s">
        <v>30</v>
      </c>
      <c r="Q48" s="303"/>
      <c r="R48" s="12"/>
      <c r="S48" s="36"/>
      <c r="T48" s="171"/>
      <c r="U48" s="306"/>
      <c r="X48" s="300"/>
    </row>
    <row r="49" spans="1:24" s="153" customFormat="1" ht="25.5">
      <c r="A49" s="64" t="s">
        <v>24</v>
      </c>
      <c r="B49" s="27" t="s">
        <v>122</v>
      </c>
      <c r="C49" s="28" t="s">
        <v>123</v>
      </c>
      <c r="D49" s="215" t="s">
        <v>27</v>
      </c>
      <c r="E49" s="215">
        <v>1</v>
      </c>
      <c r="F49" s="28"/>
      <c r="G49" s="98">
        <f>47853.35/3.1</f>
        <v>15436.564516129032</v>
      </c>
      <c r="H49" s="31">
        <v>1</v>
      </c>
      <c r="I49" s="31">
        <v>0</v>
      </c>
      <c r="J49" s="32" t="s">
        <v>28</v>
      </c>
      <c r="K49" s="28" t="s">
        <v>27</v>
      </c>
      <c r="L49" s="33">
        <v>43160</v>
      </c>
      <c r="M49" s="33">
        <v>43191</v>
      </c>
      <c r="N49" s="28" t="s">
        <v>99</v>
      </c>
      <c r="O49" s="28"/>
      <c r="P49" s="41" t="s">
        <v>33</v>
      </c>
      <c r="Q49" s="303"/>
      <c r="R49" s="12"/>
      <c r="S49" s="36"/>
      <c r="T49" s="171"/>
      <c r="U49" s="306"/>
      <c r="X49" s="300"/>
    </row>
    <row r="50" spans="1:24">
      <c r="A50" s="99"/>
      <c r="B50" s="100"/>
      <c r="C50" s="101"/>
      <c r="D50" s="102"/>
      <c r="E50" s="102"/>
      <c r="F50" s="103"/>
      <c r="G50" s="104"/>
      <c r="H50" s="105"/>
      <c r="I50" s="106"/>
      <c r="J50" s="107"/>
      <c r="K50" s="103"/>
      <c r="L50" s="23"/>
      <c r="M50" s="23"/>
      <c r="N50" s="103"/>
      <c r="O50" s="103"/>
      <c r="P50" s="108"/>
      <c r="Q50" s="92"/>
      <c r="R50" s="11"/>
      <c r="S50" s="35"/>
      <c r="T50" s="67"/>
      <c r="U50" s="96"/>
      <c r="X50" s="85"/>
    </row>
    <row r="51" spans="1:24" ht="15.75" thickBot="1">
      <c r="A51" s="109"/>
      <c r="B51" s="110"/>
      <c r="C51" s="111"/>
      <c r="D51" s="112"/>
      <c r="E51" s="112"/>
      <c r="F51" s="111"/>
      <c r="G51" s="113"/>
      <c r="H51" s="114"/>
      <c r="I51" s="115"/>
      <c r="J51" s="116"/>
      <c r="K51" s="111"/>
      <c r="L51" s="117"/>
      <c r="M51" s="117"/>
      <c r="N51" s="111"/>
      <c r="O51" s="111"/>
      <c r="P51" s="118"/>
      <c r="Q51" s="119"/>
      <c r="R51" s="11"/>
      <c r="S51" s="11"/>
      <c r="X51" s="96"/>
    </row>
    <row r="52" spans="1:24" ht="15.75" thickBot="1">
      <c r="A52" s="49"/>
      <c r="B52" s="49"/>
      <c r="C52" s="49"/>
      <c r="D52" s="49"/>
      <c r="E52" s="49"/>
      <c r="F52" s="120" t="s">
        <v>49</v>
      </c>
      <c r="G52" s="121">
        <f>SUM(G29:G51)-(G31+G33)</f>
        <v>9175352.954398362</v>
      </c>
      <c r="H52" s="51"/>
      <c r="I52" s="51"/>
      <c r="J52" s="49"/>
      <c r="K52" s="49"/>
      <c r="L52" s="49"/>
      <c r="M52" s="49"/>
      <c r="N52" s="49"/>
      <c r="O52" s="49"/>
      <c r="P52" s="49"/>
      <c r="Q52" s="11"/>
      <c r="R52" s="11"/>
      <c r="S52" s="11"/>
    </row>
    <row r="53" spans="1:24">
      <c r="A53" s="49"/>
      <c r="B53" s="49"/>
      <c r="C53" s="49"/>
      <c r="D53" s="49"/>
      <c r="E53" s="49"/>
      <c r="F53" s="122"/>
      <c r="G53" s="123"/>
      <c r="H53" s="51"/>
      <c r="I53" s="51"/>
      <c r="J53" s="49"/>
      <c r="K53" s="49"/>
      <c r="L53" s="49"/>
      <c r="M53" s="49"/>
      <c r="N53" s="49"/>
      <c r="O53" s="49"/>
      <c r="P53" s="49"/>
      <c r="Q53" s="11"/>
      <c r="R53" s="11"/>
      <c r="S53" s="11"/>
    </row>
    <row r="54" spans="1:24">
      <c r="A54" s="49"/>
      <c r="B54" s="49"/>
      <c r="C54" s="49"/>
      <c r="D54" s="49"/>
      <c r="E54" s="49"/>
      <c r="F54" s="122"/>
      <c r="G54" s="123"/>
      <c r="H54" s="51"/>
      <c r="I54" s="51"/>
      <c r="J54" s="49"/>
      <c r="K54" s="49"/>
      <c r="L54" s="49"/>
      <c r="M54" s="49"/>
      <c r="N54" s="49"/>
      <c r="O54" s="49"/>
      <c r="P54" s="49"/>
      <c r="Q54" s="11"/>
      <c r="R54" s="11"/>
      <c r="S54" s="11"/>
    </row>
    <row r="55" spans="1:24">
      <c r="A55" s="49"/>
      <c r="B55" s="49"/>
      <c r="C55" s="49"/>
      <c r="D55" s="49"/>
      <c r="E55" s="49"/>
      <c r="F55" s="122"/>
      <c r="G55" s="123"/>
      <c r="H55" s="51"/>
      <c r="I55" s="51"/>
      <c r="J55" s="49"/>
      <c r="K55" s="49"/>
      <c r="L55" s="49"/>
      <c r="M55" s="49"/>
      <c r="N55" s="49"/>
      <c r="O55" s="49"/>
      <c r="P55" s="49"/>
      <c r="Q55" s="11"/>
      <c r="R55" s="11"/>
      <c r="S55" s="11"/>
    </row>
    <row r="56" spans="1:24">
      <c r="C56" s="124"/>
      <c r="I56" s="67"/>
      <c r="J56" s="67"/>
    </row>
    <row r="57" spans="1:24" ht="15.75">
      <c r="A57" s="270" t="s">
        <v>124</v>
      </c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</row>
    <row r="58" spans="1:24">
      <c r="A58" s="272" t="s">
        <v>51</v>
      </c>
      <c r="B58" s="262" t="s">
        <v>7</v>
      </c>
      <c r="C58" s="262" t="s">
        <v>8</v>
      </c>
      <c r="D58" s="262" t="s">
        <v>52</v>
      </c>
      <c r="E58" s="262" t="s">
        <v>10</v>
      </c>
      <c r="F58" s="262" t="s">
        <v>11</v>
      </c>
      <c r="G58" s="274" t="s">
        <v>12</v>
      </c>
      <c r="H58" s="274"/>
      <c r="I58" s="274"/>
      <c r="J58" s="262" t="s">
        <v>13</v>
      </c>
      <c r="K58" s="262" t="s">
        <v>14</v>
      </c>
      <c r="L58" s="262" t="s">
        <v>15</v>
      </c>
      <c r="M58" s="262"/>
      <c r="N58" s="264" t="s">
        <v>16</v>
      </c>
      <c r="O58" s="262" t="s">
        <v>17</v>
      </c>
      <c r="P58" s="262" t="s">
        <v>18</v>
      </c>
    </row>
    <row r="59" spans="1:24" ht="77.25" thickBot="1">
      <c r="A59" s="273"/>
      <c r="B59" s="263"/>
      <c r="C59" s="263"/>
      <c r="D59" s="263"/>
      <c r="E59" s="263"/>
      <c r="F59" s="263"/>
      <c r="G59" s="13" t="s">
        <v>19</v>
      </c>
      <c r="H59" s="14" t="s">
        <v>20</v>
      </c>
      <c r="I59" s="14" t="s">
        <v>21</v>
      </c>
      <c r="J59" s="263"/>
      <c r="K59" s="263"/>
      <c r="L59" s="15" t="s">
        <v>125</v>
      </c>
      <c r="M59" s="15" t="s">
        <v>23</v>
      </c>
      <c r="N59" s="265"/>
      <c r="O59" s="263"/>
      <c r="P59" s="263"/>
    </row>
    <row r="60" spans="1:24" s="153" customFormat="1" ht="39">
      <c r="A60" s="125" t="s">
        <v>24</v>
      </c>
      <c r="B60" s="126" t="s">
        <v>126</v>
      </c>
      <c r="C60" s="127" t="s">
        <v>127</v>
      </c>
      <c r="D60" s="211" t="s">
        <v>44</v>
      </c>
      <c r="E60" s="211">
        <v>1</v>
      </c>
      <c r="F60" s="57"/>
      <c r="G60" s="128">
        <v>16000</v>
      </c>
      <c r="H60" s="58">
        <v>1</v>
      </c>
      <c r="I60" s="58">
        <v>0</v>
      </c>
      <c r="J60" s="129" t="s">
        <v>128</v>
      </c>
      <c r="K60" s="57" t="s">
        <v>47</v>
      </c>
      <c r="L60" s="130">
        <v>42979</v>
      </c>
      <c r="M60" s="130">
        <v>43009</v>
      </c>
      <c r="N60" s="57"/>
      <c r="O60" s="57"/>
      <c r="P60" s="59" t="s">
        <v>38</v>
      </c>
      <c r="Q60" s="307"/>
    </row>
    <row r="61" spans="1:24" s="153" customFormat="1" ht="38.25">
      <c r="A61" s="131" t="s">
        <v>24</v>
      </c>
      <c r="B61" s="27" t="s">
        <v>129</v>
      </c>
      <c r="C61" s="27" t="s">
        <v>130</v>
      </c>
      <c r="D61" s="19" t="s">
        <v>44</v>
      </c>
      <c r="E61" s="19">
        <v>1</v>
      </c>
      <c r="F61" s="18"/>
      <c r="G61" s="30">
        <v>10000</v>
      </c>
      <c r="H61" s="21">
        <v>1</v>
      </c>
      <c r="I61" s="21">
        <v>0</v>
      </c>
      <c r="J61" s="132" t="s">
        <v>131</v>
      </c>
      <c r="K61" s="18" t="s">
        <v>47</v>
      </c>
      <c r="L61" s="33">
        <v>43009</v>
      </c>
      <c r="M61" s="33">
        <v>43040</v>
      </c>
      <c r="N61" s="18"/>
      <c r="O61" s="18"/>
      <c r="P61" s="25" t="s">
        <v>38</v>
      </c>
      <c r="Q61" s="307"/>
    </row>
    <row r="62" spans="1:24" s="153" customFormat="1" ht="38.25">
      <c r="A62" s="133" t="s">
        <v>24</v>
      </c>
      <c r="B62" s="69" t="s">
        <v>132</v>
      </c>
      <c r="C62" s="69" t="s">
        <v>133</v>
      </c>
      <c r="D62" s="134" t="s">
        <v>44</v>
      </c>
      <c r="E62" s="134">
        <v>1</v>
      </c>
      <c r="F62" s="135"/>
      <c r="G62" s="136">
        <v>8000</v>
      </c>
      <c r="H62" s="137">
        <v>1</v>
      </c>
      <c r="I62" s="137">
        <v>0</v>
      </c>
      <c r="J62" s="138" t="s">
        <v>128</v>
      </c>
      <c r="K62" s="135" t="s">
        <v>47</v>
      </c>
      <c r="L62" s="139">
        <v>42887</v>
      </c>
      <c r="M62" s="139">
        <v>42917</v>
      </c>
      <c r="N62" s="18"/>
      <c r="O62" s="135"/>
      <c r="P62" s="140" t="s">
        <v>38</v>
      </c>
      <c r="Q62" s="307"/>
    </row>
    <row r="63" spans="1:24" s="153" customFormat="1" ht="63.75">
      <c r="A63" s="141" t="s">
        <v>24</v>
      </c>
      <c r="B63" s="69" t="s">
        <v>134</v>
      </c>
      <c r="C63" s="69" t="s">
        <v>135</v>
      </c>
      <c r="D63" s="134" t="s">
        <v>27</v>
      </c>
      <c r="E63" s="134">
        <v>1</v>
      </c>
      <c r="F63" s="134" t="s">
        <v>136</v>
      </c>
      <c r="G63" s="142">
        <v>47446.87</v>
      </c>
      <c r="H63" s="137">
        <v>1</v>
      </c>
      <c r="I63" s="137">
        <v>0</v>
      </c>
      <c r="J63" s="138" t="s">
        <v>137</v>
      </c>
      <c r="K63" s="135" t="s">
        <v>27</v>
      </c>
      <c r="L63" s="139">
        <v>41548</v>
      </c>
      <c r="M63" s="139">
        <v>41883</v>
      </c>
      <c r="N63" s="135"/>
      <c r="O63" s="135" t="s">
        <v>138</v>
      </c>
      <c r="P63" s="140" t="s">
        <v>48</v>
      </c>
      <c r="Q63" s="307"/>
    </row>
    <row r="64" spans="1:24" s="153" customFormat="1" ht="76.5">
      <c r="A64" s="133" t="s">
        <v>24</v>
      </c>
      <c r="B64" s="69" t="s">
        <v>139</v>
      </c>
      <c r="C64" s="69" t="s">
        <v>140</v>
      </c>
      <c r="D64" s="134" t="s">
        <v>27</v>
      </c>
      <c r="E64" s="134">
        <v>1</v>
      </c>
      <c r="F64" s="135" t="s">
        <v>141</v>
      </c>
      <c r="G64" s="143">
        <v>150000</v>
      </c>
      <c r="H64" s="137">
        <v>1</v>
      </c>
      <c r="I64" s="137">
        <v>0</v>
      </c>
      <c r="J64" s="75" t="s">
        <v>142</v>
      </c>
      <c r="K64" s="135" t="s">
        <v>27</v>
      </c>
      <c r="L64" s="139">
        <v>41548</v>
      </c>
      <c r="M64" s="139" t="s">
        <v>143</v>
      </c>
      <c r="N64" s="18" t="s">
        <v>99</v>
      </c>
      <c r="O64" s="135" t="s">
        <v>144</v>
      </c>
      <c r="P64" s="140" t="s">
        <v>48</v>
      </c>
      <c r="Q64" s="307"/>
      <c r="R64" s="171"/>
    </row>
    <row r="65" spans="1:19" s="153" customFormat="1" ht="51">
      <c r="A65" s="141" t="s">
        <v>24</v>
      </c>
      <c r="B65" s="69" t="s">
        <v>145</v>
      </c>
      <c r="C65" s="69" t="s">
        <v>146</v>
      </c>
      <c r="D65" s="134" t="s">
        <v>27</v>
      </c>
      <c r="E65" s="134">
        <v>1</v>
      </c>
      <c r="F65" s="134"/>
      <c r="G65" s="144">
        <v>453125</v>
      </c>
      <c r="H65" s="137">
        <v>1</v>
      </c>
      <c r="I65" s="137">
        <v>0</v>
      </c>
      <c r="J65" s="138" t="s">
        <v>147</v>
      </c>
      <c r="K65" s="135" t="s">
        <v>27</v>
      </c>
      <c r="L65" s="33">
        <v>42887</v>
      </c>
      <c r="M65" s="33">
        <v>42948</v>
      </c>
      <c r="N65" s="18" t="s">
        <v>148</v>
      </c>
      <c r="O65" s="135"/>
      <c r="P65" s="25" t="s">
        <v>30</v>
      </c>
      <c r="Q65" s="308"/>
      <c r="R65" s="171"/>
      <c r="S65" s="171"/>
    </row>
    <row r="66" spans="1:19" s="153" customFormat="1" ht="178.5">
      <c r="A66" s="141" t="s">
        <v>24</v>
      </c>
      <c r="B66" s="24" t="s">
        <v>149</v>
      </c>
      <c r="C66" s="27" t="s">
        <v>150</v>
      </c>
      <c r="D66" s="71" t="s">
        <v>27</v>
      </c>
      <c r="E66" s="71">
        <v>1</v>
      </c>
      <c r="F66" s="72"/>
      <c r="G66" s="143">
        <f>1789500/3.1</f>
        <v>577258.06451612897</v>
      </c>
      <c r="H66" s="145">
        <v>1</v>
      </c>
      <c r="I66" s="145">
        <v>0</v>
      </c>
      <c r="J66" s="138" t="s">
        <v>83</v>
      </c>
      <c r="K66" s="72" t="s">
        <v>27</v>
      </c>
      <c r="L66" s="33">
        <v>42887</v>
      </c>
      <c r="M66" s="33">
        <v>42979</v>
      </c>
      <c r="N66" s="135" t="s">
        <v>151</v>
      </c>
      <c r="O66" s="77"/>
      <c r="P66" s="28" t="s">
        <v>30</v>
      </c>
      <c r="Q66" s="307"/>
      <c r="R66" s="171"/>
    </row>
    <row r="67" spans="1:19" s="153" customFormat="1" ht="63.75">
      <c r="A67" s="215" t="s">
        <v>24</v>
      </c>
      <c r="B67" s="34" t="s">
        <v>152</v>
      </c>
      <c r="C67" s="28" t="s">
        <v>153</v>
      </c>
      <c r="D67" s="215" t="s">
        <v>27</v>
      </c>
      <c r="E67" s="215">
        <v>1</v>
      </c>
      <c r="F67" s="28"/>
      <c r="G67" s="30">
        <v>47000</v>
      </c>
      <c r="H67" s="31">
        <v>1</v>
      </c>
      <c r="I67" s="31">
        <v>0</v>
      </c>
      <c r="J67" s="32" t="s">
        <v>154</v>
      </c>
      <c r="K67" s="28" t="s">
        <v>27</v>
      </c>
      <c r="L67" s="33">
        <v>42917</v>
      </c>
      <c r="M67" s="33">
        <v>43009</v>
      </c>
      <c r="N67" s="72" t="s">
        <v>151</v>
      </c>
      <c r="O67" s="28"/>
      <c r="P67" s="28" t="s">
        <v>102</v>
      </c>
    </row>
    <row r="68" spans="1:19" s="153" customFormat="1" ht="157.5" customHeight="1">
      <c r="A68" s="215" t="s">
        <v>24</v>
      </c>
      <c r="B68" s="309" t="s">
        <v>155</v>
      </c>
      <c r="C68" s="309" t="s">
        <v>156</v>
      </c>
      <c r="D68" s="215" t="s">
        <v>27</v>
      </c>
      <c r="E68" s="215">
        <v>1</v>
      </c>
      <c r="F68" s="28"/>
      <c r="G68" s="146">
        <f>500000/3.1</f>
        <v>161290.32258064515</v>
      </c>
      <c r="H68" s="31">
        <v>1</v>
      </c>
      <c r="I68" s="31">
        <v>0</v>
      </c>
      <c r="J68" s="309" t="s">
        <v>83</v>
      </c>
      <c r="K68" s="28" t="s">
        <v>27</v>
      </c>
      <c r="L68" s="33">
        <v>43040</v>
      </c>
      <c r="M68" s="33">
        <v>43070</v>
      </c>
      <c r="N68" s="28" t="s">
        <v>287</v>
      </c>
      <c r="O68" s="215"/>
      <c r="P68" s="310" t="s">
        <v>38</v>
      </c>
    </row>
    <row r="69" spans="1:19" s="153" customFormat="1" ht="76.5">
      <c r="A69" s="133" t="s">
        <v>24</v>
      </c>
      <c r="B69" s="69" t="s">
        <v>157</v>
      </c>
      <c r="C69" s="69" t="s">
        <v>140</v>
      </c>
      <c r="D69" s="134" t="s">
        <v>27</v>
      </c>
      <c r="E69" s="134">
        <v>1</v>
      </c>
      <c r="F69" s="135"/>
      <c r="G69" s="143">
        <v>50000</v>
      </c>
      <c r="H69" s="137">
        <v>1</v>
      </c>
      <c r="I69" s="137">
        <v>0</v>
      </c>
      <c r="J69" s="75" t="s">
        <v>142</v>
      </c>
      <c r="K69" s="135" t="s">
        <v>27</v>
      </c>
      <c r="L69" s="139">
        <v>43009</v>
      </c>
      <c r="M69" s="139">
        <v>43160</v>
      </c>
      <c r="N69" s="135" t="s">
        <v>158</v>
      </c>
      <c r="O69" s="135"/>
      <c r="P69" s="140" t="s">
        <v>102</v>
      </c>
    </row>
    <row r="70" spans="1:19" s="153" customFormat="1" ht="15.75" thickBot="1">
      <c r="A70" s="147"/>
      <c r="B70" s="148"/>
      <c r="C70" s="148"/>
      <c r="D70" s="149"/>
      <c r="E70" s="149"/>
      <c r="F70" s="148"/>
      <c r="G70" s="150"/>
      <c r="H70" s="151"/>
      <c r="I70" s="151"/>
      <c r="J70" s="148"/>
      <c r="K70" s="148"/>
      <c r="L70" s="148"/>
      <c r="M70" s="148"/>
      <c r="N70" s="148"/>
      <c r="O70" s="148"/>
      <c r="P70" s="152"/>
    </row>
    <row r="71" spans="1:19">
      <c r="A71" s="49"/>
      <c r="B71" s="49"/>
      <c r="C71" s="49"/>
      <c r="D71" s="49"/>
      <c r="E71" s="49"/>
      <c r="F71" s="18" t="s">
        <v>49</v>
      </c>
      <c r="G71" s="50">
        <f>SUM(G60:G70)-(G60+G61+G62+G68)</f>
        <v>1324829.9345161291</v>
      </c>
      <c r="H71" s="51"/>
      <c r="I71" s="51"/>
      <c r="J71" s="49"/>
      <c r="K71" s="49"/>
      <c r="L71" s="49"/>
      <c r="M71" s="49"/>
      <c r="N71" s="49"/>
      <c r="O71" s="49"/>
      <c r="P71" s="49"/>
    </row>
    <row r="72" spans="1:19">
      <c r="A72" s="153"/>
      <c r="B72" s="153"/>
      <c r="C72" s="153"/>
      <c r="D72" s="153"/>
      <c r="E72" s="153"/>
      <c r="F72" s="153"/>
      <c r="G72" s="154"/>
      <c r="H72" s="155"/>
      <c r="I72" s="155"/>
      <c r="J72" s="153"/>
      <c r="K72" s="153"/>
      <c r="L72" s="153"/>
      <c r="M72" s="153"/>
      <c r="N72" s="153"/>
      <c r="O72" s="153"/>
      <c r="P72" s="153"/>
    </row>
    <row r="73" spans="1:19" ht="15.75">
      <c r="A73" s="284" t="s">
        <v>159</v>
      </c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</row>
    <row r="74" spans="1:19">
      <c r="A74" s="282" t="s">
        <v>51</v>
      </c>
      <c r="B74" s="278" t="s">
        <v>7</v>
      </c>
      <c r="C74" s="278" t="s">
        <v>8</v>
      </c>
      <c r="D74" s="278" t="s">
        <v>52</v>
      </c>
      <c r="E74" s="278" t="s">
        <v>10</v>
      </c>
      <c r="F74" s="278" t="s">
        <v>11</v>
      </c>
      <c r="G74" s="277" t="s">
        <v>12</v>
      </c>
      <c r="H74" s="277"/>
      <c r="I74" s="277"/>
      <c r="J74" s="278" t="s">
        <v>13</v>
      </c>
      <c r="K74" s="278" t="s">
        <v>14</v>
      </c>
      <c r="L74" s="278" t="s">
        <v>15</v>
      </c>
      <c r="M74" s="278"/>
      <c r="N74" s="280" t="s">
        <v>16</v>
      </c>
      <c r="O74" s="278" t="s">
        <v>17</v>
      </c>
      <c r="P74" s="268" t="s">
        <v>18</v>
      </c>
    </row>
    <row r="75" spans="1:19" ht="77.25" thickBot="1">
      <c r="A75" s="283"/>
      <c r="B75" s="279"/>
      <c r="C75" s="279"/>
      <c r="D75" s="279"/>
      <c r="E75" s="279"/>
      <c r="F75" s="279"/>
      <c r="G75" s="156" t="s">
        <v>19</v>
      </c>
      <c r="H75" s="157" t="s">
        <v>20</v>
      </c>
      <c r="I75" s="158" t="s">
        <v>21</v>
      </c>
      <c r="J75" s="279"/>
      <c r="K75" s="279"/>
      <c r="L75" s="156" t="s">
        <v>160</v>
      </c>
      <c r="M75" s="156" t="s">
        <v>23</v>
      </c>
      <c r="N75" s="281"/>
      <c r="O75" s="279"/>
      <c r="P75" s="269"/>
    </row>
    <row r="76" spans="1:19" s="203" customFormat="1" ht="63.75">
      <c r="A76" s="125" t="s">
        <v>24</v>
      </c>
      <c r="B76" s="159" t="s">
        <v>161</v>
      </c>
      <c r="C76" s="160" t="s">
        <v>162</v>
      </c>
      <c r="D76" s="57" t="s">
        <v>163</v>
      </c>
      <c r="E76" s="211">
        <v>1</v>
      </c>
      <c r="F76" s="57" t="s">
        <v>164</v>
      </c>
      <c r="G76" s="161">
        <v>105152.51</v>
      </c>
      <c r="H76" s="58">
        <v>1</v>
      </c>
      <c r="I76" s="58">
        <v>0</v>
      </c>
      <c r="J76" s="129" t="s">
        <v>128</v>
      </c>
      <c r="K76" s="57" t="s">
        <v>47</v>
      </c>
      <c r="L76" s="130">
        <v>41548</v>
      </c>
      <c r="M76" s="130">
        <v>41730</v>
      </c>
      <c r="N76" s="57"/>
      <c r="O76" s="57" t="s">
        <v>165</v>
      </c>
      <c r="P76" s="162" t="s">
        <v>48</v>
      </c>
      <c r="Q76" s="206"/>
    </row>
    <row r="77" spans="1:19" s="203" customFormat="1" ht="127.5">
      <c r="A77" s="131" t="s">
        <v>24</v>
      </c>
      <c r="B77" s="163" t="s">
        <v>166</v>
      </c>
      <c r="C77" s="61" t="s">
        <v>167</v>
      </c>
      <c r="D77" s="18" t="s">
        <v>168</v>
      </c>
      <c r="E77" s="19">
        <v>1</v>
      </c>
      <c r="F77" s="19" t="s">
        <v>169</v>
      </c>
      <c r="G77" s="164">
        <v>269860.71000000002</v>
      </c>
      <c r="H77" s="31">
        <v>1</v>
      </c>
      <c r="I77" s="31">
        <v>0</v>
      </c>
      <c r="J77" s="132" t="s">
        <v>170</v>
      </c>
      <c r="K77" s="18" t="s">
        <v>171</v>
      </c>
      <c r="L77" s="33">
        <v>41548</v>
      </c>
      <c r="M77" s="33">
        <v>42095</v>
      </c>
      <c r="N77" s="18"/>
      <c r="O77" s="18" t="s">
        <v>172</v>
      </c>
      <c r="P77" s="165" t="s">
        <v>48</v>
      </c>
      <c r="Q77" s="206"/>
      <c r="R77" s="205"/>
    </row>
    <row r="78" spans="1:19" s="203" customFormat="1" ht="63.75">
      <c r="A78" s="131" t="s">
        <v>24</v>
      </c>
      <c r="B78" s="163" t="s">
        <v>173</v>
      </c>
      <c r="C78" s="61" t="s">
        <v>174</v>
      </c>
      <c r="D78" s="18" t="s">
        <v>163</v>
      </c>
      <c r="E78" s="19">
        <v>1</v>
      </c>
      <c r="F78" s="19" t="s">
        <v>175</v>
      </c>
      <c r="G78" s="164">
        <v>0</v>
      </c>
      <c r="H78" s="31">
        <v>1</v>
      </c>
      <c r="I78" s="31">
        <v>0</v>
      </c>
      <c r="J78" s="32" t="s">
        <v>176</v>
      </c>
      <c r="K78" s="18" t="s">
        <v>47</v>
      </c>
      <c r="L78" s="33">
        <v>41579</v>
      </c>
      <c r="M78" s="33">
        <v>41944</v>
      </c>
      <c r="N78" s="18"/>
      <c r="O78" s="18"/>
      <c r="P78" s="165" t="s">
        <v>48</v>
      </c>
      <c r="Q78" s="206"/>
    </row>
    <row r="79" spans="1:19" s="203" customFormat="1" ht="89.25">
      <c r="A79" s="131" t="s">
        <v>24</v>
      </c>
      <c r="B79" s="27" t="s">
        <v>177</v>
      </c>
      <c r="C79" s="61" t="s">
        <v>178</v>
      </c>
      <c r="D79" s="18" t="s">
        <v>179</v>
      </c>
      <c r="E79" s="19">
        <v>1</v>
      </c>
      <c r="F79" s="19" t="s">
        <v>180</v>
      </c>
      <c r="G79" s="164">
        <v>1689526.99</v>
      </c>
      <c r="H79" s="31">
        <v>1</v>
      </c>
      <c r="I79" s="31">
        <v>0</v>
      </c>
      <c r="J79" s="32" t="s">
        <v>181</v>
      </c>
      <c r="K79" s="18" t="s">
        <v>171</v>
      </c>
      <c r="L79" s="33">
        <v>41548</v>
      </c>
      <c r="M79" s="33">
        <v>42186</v>
      </c>
      <c r="N79" s="18"/>
      <c r="O79" s="18" t="s">
        <v>182</v>
      </c>
      <c r="P79" s="165" t="s">
        <v>48</v>
      </c>
      <c r="Q79" s="206"/>
    </row>
    <row r="80" spans="1:19" s="203" customFormat="1" ht="51">
      <c r="A80" s="131" t="s">
        <v>24</v>
      </c>
      <c r="B80" s="27" t="s">
        <v>183</v>
      </c>
      <c r="C80" s="17" t="s">
        <v>184</v>
      </c>
      <c r="D80" s="18" t="s">
        <v>179</v>
      </c>
      <c r="E80" s="19">
        <v>1</v>
      </c>
      <c r="F80" s="18"/>
      <c r="G80" s="20">
        <v>91600</v>
      </c>
      <c r="H80" s="31">
        <v>1</v>
      </c>
      <c r="I80" s="31">
        <v>0</v>
      </c>
      <c r="J80" s="22" t="s">
        <v>185</v>
      </c>
      <c r="K80" s="18" t="s">
        <v>171</v>
      </c>
      <c r="L80" s="33">
        <v>41671</v>
      </c>
      <c r="M80" s="33">
        <v>41883</v>
      </c>
      <c r="N80" s="18"/>
      <c r="O80" s="18" t="s">
        <v>186</v>
      </c>
      <c r="P80" s="165" t="s">
        <v>30</v>
      </c>
      <c r="Q80" s="206"/>
      <c r="R80" s="205"/>
    </row>
    <row r="81" spans="1:18" s="203" customFormat="1" ht="63.75">
      <c r="A81" s="131" t="s">
        <v>24</v>
      </c>
      <c r="B81" s="163" t="s">
        <v>187</v>
      </c>
      <c r="C81" s="61" t="s">
        <v>188</v>
      </c>
      <c r="D81" s="18" t="s">
        <v>163</v>
      </c>
      <c r="E81" s="19">
        <v>1</v>
      </c>
      <c r="F81" s="18" t="s">
        <v>189</v>
      </c>
      <c r="G81" s="166">
        <v>187363.83</v>
      </c>
      <c r="H81" s="31">
        <v>1</v>
      </c>
      <c r="I81" s="31">
        <v>0</v>
      </c>
      <c r="J81" s="32" t="s">
        <v>190</v>
      </c>
      <c r="K81" s="18" t="s">
        <v>47</v>
      </c>
      <c r="L81" s="33">
        <v>41548</v>
      </c>
      <c r="M81" s="33">
        <v>41883</v>
      </c>
      <c r="N81" s="18"/>
      <c r="O81" s="18" t="s">
        <v>191</v>
      </c>
      <c r="P81" s="165" t="s">
        <v>30</v>
      </c>
      <c r="Q81" s="206"/>
    </row>
    <row r="82" spans="1:18" s="203" customFormat="1" ht="38.25">
      <c r="A82" s="131" t="s">
        <v>24</v>
      </c>
      <c r="B82" s="163" t="s">
        <v>192</v>
      </c>
      <c r="C82" s="167" t="s">
        <v>193</v>
      </c>
      <c r="D82" s="18" t="s">
        <v>168</v>
      </c>
      <c r="E82" s="19">
        <v>1</v>
      </c>
      <c r="F82" s="18" t="s">
        <v>194</v>
      </c>
      <c r="G82" s="166">
        <v>344286.55</v>
      </c>
      <c r="H82" s="31">
        <v>1</v>
      </c>
      <c r="I82" s="31">
        <v>0</v>
      </c>
      <c r="J82" s="32" t="s">
        <v>195</v>
      </c>
      <c r="K82" s="18" t="s">
        <v>171</v>
      </c>
      <c r="L82" s="23">
        <v>41548</v>
      </c>
      <c r="M82" s="23">
        <v>42156</v>
      </c>
      <c r="N82" s="18"/>
      <c r="O82" s="18" t="s">
        <v>196</v>
      </c>
      <c r="P82" s="165" t="s">
        <v>48</v>
      </c>
      <c r="Q82" s="206"/>
      <c r="R82" s="205"/>
    </row>
    <row r="83" spans="1:18" s="203" customFormat="1" ht="63.75">
      <c r="A83" s="64" t="s">
        <v>24</v>
      </c>
      <c r="B83" s="163" t="s">
        <v>197</v>
      </c>
      <c r="C83" s="168" t="s">
        <v>198</v>
      </c>
      <c r="D83" s="28" t="s">
        <v>163</v>
      </c>
      <c r="E83" s="215">
        <v>1</v>
      </c>
      <c r="F83" s="28"/>
      <c r="G83" s="166">
        <v>58068</v>
      </c>
      <c r="H83" s="31">
        <v>1</v>
      </c>
      <c r="I83" s="31">
        <v>0</v>
      </c>
      <c r="J83" s="32" t="s">
        <v>199</v>
      </c>
      <c r="K83" s="28" t="s">
        <v>47</v>
      </c>
      <c r="L83" s="33">
        <v>42491</v>
      </c>
      <c r="M83" s="33">
        <v>42856</v>
      </c>
      <c r="N83" s="28"/>
      <c r="O83" s="28"/>
      <c r="P83" s="169" t="s">
        <v>48</v>
      </c>
      <c r="Q83" s="206"/>
      <c r="R83" s="205"/>
    </row>
    <row r="84" spans="1:18" s="203" customFormat="1" ht="63.75">
      <c r="A84" s="64" t="s">
        <v>24</v>
      </c>
      <c r="B84" s="93" t="s">
        <v>200</v>
      </c>
      <c r="C84" s="172" t="s">
        <v>201</v>
      </c>
      <c r="D84" s="28" t="s">
        <v>163</v>
      </c>
      <c r="E84" s="87">
        <v>1</v>
      </c>
      <c r="F84" s="77"/>
      <c r="G84" s="91">
        <v>150000</v>
      </c>
      <c r="H84" s="90">
        <v>1</v>
      </c>
      <c r="I84" s="90">
        <v>0</v>
      </c>
      <c r="J84" s="173" t="s">
        <v>154</v>
      </c>
      <c r="K84" s="77" t="s">
        <v>47</v>
      </c>
      <c r="L84" s="174">
        <v>42552</v>
      </c>
      <c r="M84" s="174">
        <v>43405</v>
      </c>
      <c r="N84" s="77"/>
      <c r="O84" s="77"/>
      <c r="P84" s="176" t="s">
        <v>48</v>
      </c>
      <c r="Q84" s="311"/>
    </row>
    <row r="85" spans="1:18" s="203" customFormat="1" ht="114.75">
      <c r="A85" s="64" t="s">
        <v>24</v>
      </c>
      <c r="B85" s="27" t="s">
        <v>202</v>
      </c>
      <c r="C85" s="27" t="s">
        <v>203</v>
      </c>
      <c r="D85" s="28" t="s">
        <v>168</v>
      </c>
      <c r="E85" s="215">
        <v>1</v>
      </c>
      <c r="F85" s="28"/>
      <c r="G85" s="143">
        <v>1100000</v>
      </c>
      <c r="H85" s="31">
        <v>1</v>
      </c>
      <c r="I85" s="31">
        <v>0</v>
      </c>
      <c r="J85" s="32" t="s">
        <v>83</v>
      </c>
      <c r="K85" s="28" t="s">
        <v>47</v>
      </c>
      <c r="L85" s="33">
        <v>42583</v>
      </c>
      <c r="M85" s="28"/>
      <c r="N85" s="77"/>
      <c r="O85" s="28"/>
      <c r="P85" s="169" t="s">
        <v>38</v>
      </c>
      <c r="Q85" s="206"/>
      <c r="R85" s="205"/>
    </row>
    <row r="86" spans="1:18" s="203" customFormat="1" ht="63.75">
      <c r="A86" s="86" t="s">
        <v>24</v>
      </c>
      <c r="B86" s="93" t="s">
        <v>204</v>
      </c>
      <c r="C86" s="27" t="s">
        <v>205</v>
      </c>
      <c r="D86" s="77" t="s">
        <v>163</v>
      </c>
      <c r="E86" s="87"/>
      <c r="F86" s="77"/>
      <c r="G86" s="175">
        <v>190000</v>
      </c>
      <c r="H86" s="90">
        <v>1</v>
      </c>
      <c r="I86" s="90">
        <v>0</v>
      </c>
      <c r="J86" s="32" t="s">
        <v>206</v>
      </c>
      <c r="K86" s="77" t="s">
        <v>47</v>
      </c>
      <c r="L86" s="174">
        <v>42675</v>
      </c>
      <c r="M86" s="174">
        <v>42767</v>
      </c>
      <c r="N86" s="77"/>
      <c r="O86" s="77"/>
      <c r="P86" s="176" t="s">
        <v>38</v>
      </c>
      <c r="Q86" s="206"/>
      <c r="R86" s="205"/>
    </row>
    <row r="87" spans="1:18" s="203" customFormat="1" ht="76.5">
      <c r="A87" s="86" t="s">
        <v>24</v>
      </c>
      <c r="B87" s="177" t="s">
        <v>207</v>
      </c>
      <c r="C87" s="177" t="s">
        <v>208</v>
      </c>
      <c r="D87" s="77" t="s">
        <v>163</v>
      </c>
      <c r="E87" s="77"/>
      <c r="F87" s="77"/>
      <c r="G87" s="178">
        <v>100000</v>
      </c>
      <c r="H87" s="179">
        <v>1</v>
      </c>
      <c r="I87" s="179">
        <v>0</v>
      </c>
      <c r="J87" s="180" t="s">
        <v>128</v>
      </c>
      <c r="K87" s="77" t="s">
        <v>47</v>
      </c>
      <c r="L87" s="174">
        <v>42887</v>
      </c>
      <c r="M87" s="174">
        <v>43132</v>
      </c>
      <c r="N87" s="87"/>
      <c r="O87" s="87"/>
      <c r="P87" s="176" t="s">
        <v>30</v>
      </c>
      <c r="Q87" s="312"/>
      <c r="R87" s="205"/>
    </row>
    <row r="88" spans="1:18" s="203" customFormat="1" ht="72" customHeight="1">
      <c r="A88" s="86" t="s">
        <v>24</v>
      </c>
      <c r="B88" s="177" t="s">
        <v>209</v>
      </c>
      <c r="C88" s="177" t="s">
        <v>210</v>
      </c>
      <c r="D88" s="77" t="s">
        <v>163</v>
      </c>
      <c r="E88" s="77"/>
      <c r="F88" s="77"/>
      <c r="G88" s="178">
        <v>125000</v>
      </c>
      <c r="H88" s="179">
        <v>1</v>
      </c>
      <c r="I88" s="179">
        <v>0</v>
      </c>
      <c r="J88" s="180" t="s">
        <v>211</v>
      </c>
      <c r="K88" s="77" t="s">
        <v>47</v>
      </c>
      <c r="L88" s="174">
        <v>42887</v>
      </c>
      <c r="M88" s="174">
        <v>42948</v>
      </c>
      <c r="N88" s="204"/>
      <c r="O88" s="87"/>
      <c r="P88" s="176" t="s">
        <v>38</v>
      </c>
      <c r="Q88" s="311"/>
      <c r="R88" s="205"/>
    </row>
    <row r="89" spans="1:18" s="203" customFormat="1" ht="114.75">
      <c r="A89" s="86" t="s">
        <v>24</v>
      </c>
      <c r="B89" s="177" t="s">
        <v>212</v>
      </c>
      <c r="C89" s="177" t="s">
        <v>213</v>
      </c>
      <c r="D89" s="77" t="s">
        <v>163</v>
      </c>
      <c r="E89" s="77"/>
      <c r="F89" s="77"/>
      <c r="G89" s="146">
        <f>100000/3.1</f>
        <v>32258.06451612903</v>
      </c>
      <c r="H89" s="181">
        <v>1</v>
      </c>
      <c r="I89" s="179">
        <v>0</v>
      </c>
      <c r="J89" s="180" t="s">
        <v>83</v>
      </c>
      <c r="K89" s="77" t="s">
        <v>47</v>
      </c>
      <c r="L89" s="174">
        <v>43040</v>
      </c>
      <c r="M89" s="174">
        <v>43040</v>
      </c>
      <c r="N89" s="87"/>
      <c r="O89" s="87"/>
      <c r="P89" s="176" t="s">
        <v>102</v>
      </c>
      <c r="Q89" s="206"/>
      <c r="R89" s="205"/>
    </row>
    <row r="90" spans="1:18" s="203" customFormat="1" ht="63.75">
      <c r="A90" s="86" t="s">
        <v>24</v>
      </c>
      <c r="B90" s="177" t="s">
        <v>214</v>
      </c>
      <c r="C90" s="228" t="s">
        <v>215</v>
      </c>
      <c r="D90" s="77" t="s">
        <v>163</v>
      </c>
      <c r="E90" s="77"/>
      <c r="F90" s="77"/>
      <c r="G90" s="146">
        <v>200000</v>
      </c>
      <c r="H90" s="181">
        <v>1</v>
      </c>
      <c r="I90" s="179">
        <v>0</v>
      </c>
      <c r="J90" s="180" t="s">
        <v>216</v>
      </c>
      <c r="K90" s="77" t="s">
        <v>47</v>
      </c>
      <c r="L90" s="174">
        <v>43160</v>
      </c>
      <c r="M90" s="174">
        <v>43191</v>
      </c>
      <c r="N90" s="87"/>
      <c r="O90" s="87"/>
      <c r="P90" s="176" t="s">
        <v>33</v>
      </c>
      <c r="Q90" s="206"/>
      <c r="R90" s="205"/>
    </row>
    <row r="91" spans="1:18" s="203" customFormat="1">
      <c r="A91" s="86"/>
      <c r="B91" s="177"/>
      <c r="C91" s="177"/>
      <c r="D91" s="77"/>
      <c r="E91" s="77"/>
      <c r="F91" s="77"/>
      <c r="G91" s="146"/>
      <c r="H91" s="181"/>
      <c r="I91" s="179"/>
      <c r="J91" s="180"/>
      <c r="K91" s="77"/>
      <c r="L91" s="174"/>
      <c r="M91" s="174"/>
      <c r="N91" s="87"/>
      <c r="O91" s="87"/>
      <c r="P91" s="176"/>
      <c r="Q91" s="206"/>
      <c r="R91" s="205"/>
    </row>
    <row r="92" spans="1:18" s="203" customFormat="1" ht="15.75" thickBot="1">
      <c r="A92" s="182"/>
      <c r="B92" s="183"/>
      <c r="C92" s="43"/>
      <c r="D92" s="43"/>
      <c r="E92" s="43"/>
      <c r="F92" s="43"/>
      <c r="G92" s="43"/>
      <c r="H92" s="44"/>
      <c r="I92" s="45"/>
      <c r="J92" s="45"/>
      <c r="K92" s="43"/>
      <c r="L92" s="43"/>
      <c r="M92" s="43"/>
      <c r="N92" s="43"/>
      <c r="O92" s="43"/>
      <c r="P92" s="184"/>
      <c r="Q92" s="206"/>
    </row>
    <row r="93" spans="1:18" s="203" customFormat="1">
      <c r="A93" s="49"/>
      <c r="B93" s="49"/>
      <c r="C93" s="49"/>
      <c r="D93" s="49"/>
      <c r="E93" s="49"/>
      <c r="F93" s="18" t="s">
        <v>49</v>
      </c>
      <c r="G93" s="50">
        <f>SUM(G76:G92)-(G85+G86+G88)</f>
        <v>3228116.6545161288</v>
      </c>
      <c r="H93" s="185"/>
      <c r="I93" s="51"/>
      <c r="J93" s="51"/>
      <c r="K93" s="49"/>
      <c r="L93" s="49"/>
      <c r="M93" s="49"/>
      <c r="N93" s="49"/>
      <c r="O93" s="49"/>
      <c r="P93" s="49"/>
    </row>
    <row r="95" spans="1:18" ht="15.75">
      <c r="A95" s="270" t="s">
        <v>217</v>
      </c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</row>
    <row r="96" spans="1:18">
      <c r="A96" s="272" t="s">
        <v>51</v>
      </c>
      <c r="B96" s="262" t="s">
        <v>7</v>
      </c>
      <c r="C96" s="262" t="s">
        <v>8</v>
      </c>
      <c r="D96" s="262" t="s">
        <v>52</v>
      </c>
      <c r="E96" s="262" t="s">
        <v>11</v>
      </c>
      <c r="F96" s="274" t="s">
        <v>12</v>
      </c>
      <c r="G96" s="274"/>
      <c r="H96" s="274"/>
      <c r="I96" s="275" t="s">
        <v>218</v>
      </c>
      <c r="J96" s="262" t="s">
        <v>13</v>
      </c>
      <c r="K96" s="262" t="s">
        <v>14</v>
      </c>
      <c r="L96" s="262" t="s">
        <v>15</v>
      </c>
      <c r="M96" s="262"/>
      <c r="N96" s="264" t="s">
        <v>16</v>
      </c>
      <c r="O96" s="262" t="s">
        <v>17</v>
      </c>
      <c r="P96" s="262" t="s">
        <v>18</v>
      </c>
    </row>
    <row r="97" spans="1:18" ht="77.25" thickBot="1">
      <c r="A97" s="273"/>
      <c r="B97" s="263"/>
      <c r="C97" s="263"/>
      <c r="D97" s="263"/>
      <c r="E97" s="263"/>
      <c r="F97" s="15" t="s">
        <v>19</v>
      </c>
      <c r="G97" s="13" t="s">
        <v>20</v>
      </c>
      <c r="H97" s="14" t="s">
        <v>21</v>
      </c>
      <c r="I97" s="276"/>
      <c r="J97" s="263"/>
      <c r="K97" s="263"/>
      <c r="L97" s="15" t="s">
        <v>219</v>
      </c>
      <c r="M97" s="15" t="s">
        <v>220</v>
      </c>
      <c r="N97" s="265"/>
      <c r="O97" s="263"/>
      <c r="P97" s="263"/>
    </row>
    <row r="98" spans="1:18" s="153" customFormat="1" ht="51">
      <c r="A98" s="60" t="s">
        <v>24</v>
      </c>
      <c r="B98" s="24" t="s">
        <v>221</v>
      </c>
      <c r="C98" s="18" t="s">
        <v>222</v>
      </c>
      <c r="D98" s="18" t="s">
        <v>223</v>
      </c>
      <c r="E98" s="18" t="s">
        <v>224</v>
      </c>
      <c r="F98" s="50">
        <v>54752.99</v>
      </c>
      <c r="G98" s="186">
        <v>1</v>
      </c>
      <c r="H98" s="187">
        <v>0</v>
      </c>
      <c r="I98" s="188">
        <v>1</v>
      </c>
      <c r="J98" s="18" t="s">
        <v>225</v>
      </c>
      <c r="K98" s="18" t="s">
        <v>47</v>
      </c>
      <c r="L98" s="18"/>
      <c r="M98" s="33">
        <v>41671</v>
      </c>
      <c r="N98" s="189"/>
      <c r="O98" s="18" t="s">
        <v>226</v>
      </c>
      <c r="P98" s="25" t="s">
        <v>48</v>
      </c>
      <c r="R98" s="171"/>
    </row>
    <row r="99" spans="1:18" s="153" customFormat="1" ht="89.25">
      <c r="A99" s="60" t="s">
        <v>24</v>
      </c>
      <c r="B99" s="24" t="s">
        <v>227</v>
      </c>
      <c r="C99" s="18" t="s">
        <v>228</v>
      </c>
      <c r="D99" s="18" t="s">
        <v>223</v>
      </c>
      <c r="E99" s="18"/>
      <c r="F99" s="50">
        <v>36474</v>
      </c>
      <c r="G99" s="186">
        <v>1</v>
      </c>
      <c r="H99" s="187">
        <v>0</v>
      </c>
      <c r="I99" s="188">
        <v>1</v>
      </c>
      <c r="J99" s="32" t="s">
        <v>79</v>
      </c>
      <c r="K99" s="18" t="s">
        <v>47</v>
      </c>
      <c r="L99" s="33">
        <v>42583</v>
      </c>
      <c r="M99" s="33">
        <v>42736</v>
      </c>
      <c r="N99" s="189"/>
      <c r="O99" s="18"/>
      <c r="P99" s="25" t="s">
        <v>30</v>
      </c>
      <c r="R99" s="171"/>
    </row>
    <row r="100" spans="1:18" s="153" customFormat="1" ht="63.75">
      <c r="A100" s="60" t="s">
        <v>24</v>
      </c>
      <c r="B100" s="24" t="s">
        <v>229</v>
      </c>
      <c r="C100" s="18" t="s">
        <v>230</v>
      </c>
      <c r="D100" s="18" t="s">
        <v>223</v>
      </c>
      <c r="E100" s="18"/>
      <c r="F100" s="50">
        <v>23000</v>
      </c>
      <c r="G100" s="186">
        <v>1</v>
      </c>
      <c r="H100" s="187">
        <v>0</v>
      </c>
      <c r="I100" s="188">
        <v>1</v>
      </c>
      <c r="J100" s="32" t="s">
        <v>231</v>
      </c>
      <c r="K100" s="18" t="s">
        <v>47</v>
      </c>
      <c r="L100" s="33">
        <v>42917</v>
      </c>
      <c r="M100" s="33">
        <v>43160</v>
      </c>
      <c r="N100" s="189"/>
      <c r="O100" s="18"/>
      <c r="P100" s="25" t="s">
        <v>30</v>
      </c>
      <c r="Q100" s="170"/>
    </row>
    <row r="101" spans="1:18">
      <c r="A101" s="190"/>
      <c r="B101" s="191"/>
      <c r="C101" s="191"/>
      <c r="D101" s="191"/>
      <c r="E101" s="191"/>
      <c r="F101" s="191"/>
      <c r="G101" s="192"/>
      <c r="H101" s="193"/>
      <c r="I101" s="193"/>
      <c r="J101" s="191"/>
      <c r="K101" s="191"/>
      <c r="L101" s="191"/>
      <c r="M101" s="191"/>
      <c r="N101" s="194"/>
      <c r="O101" s="191"/>
      <c r="P101" s="195"/>
    </row>
    <row r="102" spans="1:18" ht="15.75" thickBot="1">
      <c r="A102" s="42"/>
      <c r="B102" s="43"/>
      <c r="C102" s="43"/>
      <c r="D102" s="43"/>
      <c r="E102" s="43"/>
      <c r="F102" s="43"/>
      <c r="G102" s="44"/>
      <c r="H102" s="45"/>
      <c r="I102" s="45"/>
      <c r="J102" s="43"/>
      <c r="K102" s="43"/>
      <c r="L102" s="43"/>
      <c r="M102" s="43"/>
      <c r="N102" s="196"/>
      <c r="O102" s="43"/>
      <c r="P102" s="48"/>
    </row>
    <row r="103" spans="1:18">
      <c r="A103" s="49"/>
      <c r="B103" s="49"/>
      <c r="C103" s="49"/>
      <c r="D103" s="49"/>
      <c r="E103" s="18" t="s">
        <v>49</v>
      </c>
      <c r="F103" s="197">
        <f>SUM(F98:F102)</f>
        <v>114226.98999999999</v>
      </c>
      <c r="G103" s="185"/>
      <c r="H103" s="51"/>
      <c r="I103" s="51"/>
      <c r="J103" s="49"/>
      <c r="K103" s="49"/>
      <c r="L103" s="49"/>
      <c r="M103" s="49"/>
      <c r="N103" s="49"/>
      <c r="O103" s="49"/>
      <c r="P103" s="49"/>
    </row>
    <row r="104" spans="1:18">
      <c r="A104" s="49"/>
      <c r="B104" s="49"/>
      <c r="C104" s="49"/>
      <c r="D104" s="49"/>
      <c r="E104" s="49"/>
      <c r="F104" s="198"/>
      <c r="G104" s="185"/>
      <c r="H104" s="51"/>
      <c r="I104" s="51"/>
      <c r="J104" s="49"/>
      <c r="K104" s="49"/>
      <c r="L104" s="49"/>
      <c r="M104" s="49"/>
      <c r="N104" s="49"/>
      <c r="O104" s="49"/>
      <c r="P104" s="49"/>
    </row>
    <row r="105" spans="1:18">
      <c r="A105" s="49"/>
      <c r="B105" s="49"/>
      <c r="C105" s="49"/>
      <c r="D105" s="49"/>
      <c r="E105" s="49"/>
      <c r="F105" s="83"/>
      <c r="G105" s="185"/>
      <c r="H105" s="51"/>
      <c r="I105" s="51"/>
      <c r="J105" s="49"/>
      <c r="K105" s="49"/>
      <c r="L105" s="49"/>
      <c r="M105" s="49"/>
      <c r="N105" s="49"/>
      <c r="O105" s="49"/>
      <c r="P105" s="49"/>
    </row>
    <row r="107" spans="1:18" ht="16.5" thickBot="1">
      <c r="A107" s="266" t="s">
        <v>232</v>
      </c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</row>
    <row r="108" spans="1:18" ht="15.75">
      <c r="A108" s="258" t="s">
        <v>51</v>
      </c>
      <c r="B108" s="252" t="s">
        <v>7</v>
      </c>
      <c r="C108" s="252" t="s">
        <v>8</v>
      </c>
      <c r="D108" s="252" t="s">
        <v>52</v>
      </c>
      <c r="E108" s="260"/>
      <c r="F108" s="260"/>
      <c r="G108" s="261" t="s">
        <v>12</v>
      </c>
      <c r="H108" s="261"/>
      <c r="I108" s="261"/>
      <c r="J108" s="252" t="s">
        <v>13</v>
      </c>
      <c r="K108" s="252" t="s">
        <v>14</v>
      </c>
      <c r="L108" s="252" t="s">
        <v>15</v>
      </c>
      <c r="M108" s="252"/>
      <c r="N108" s="254" t="s">
        <v>16</v>
      </c>
      <c r="O108" s="252" t="s">
        <v>17</v>
      </c>
      <c r="P108" s="256" t="s">
        <v>18</v>
      </c>
    </row>
    <row r="109" spans="1:18" ht="76.5">
      <c r="A109" s="259"/>
      <c r="B109" s="253"/>
      <c r="C109" s="253"/>
      <c r="D109" s="253"/>
      <c r="E109" s="253" t="s">
        <v>11</v>
      </c>
      <c r="F109" s="253"/>
      <c r="G109" s="55" t="s">
        <v>19</v>
      </c>
      <c r="H109" s="53" t="s">
        <v>20</v>
      </c>
      <c r="I109" s="54" t="s">
        <v>21</v>
      </c>
      <c r="J109" s="253"/>
      <c r="K109" s="253"/>
      <c r="L109" s="55" t="s">
        <v>233</v>
      </c>
      <c r="M109" s="55" t="s">
        <v>23</v>
      </c>
      <c r="N109" s="255"/>
      <c r="O109" s="253"/>
      <c r="P109" s="257"/>
    </row>
    <row r="110" spans="1:18" s="153" customFormat="1" ht="38.25">
      <c r="A110" s="131" t="s">
        <v>24</v>
      </c>
      <c r="B110" s="27" t="s">
        <v>234</v>
      </c>
      <c r="C110" s="27" t="s">
        <v>235</v>
      </c>
      <c r="D110" s="19" t="s">
        <v>44</v>
      </c>
      <c r="E110" s="19">
        <v>1</v>
      </c>
      <c r="F110" s="18" t="s">
        <v>236</v>
      </c>
      <c r="G110" s="30">
        <v>9950.23</v>
      </c>
      <c r="H110" s="21">
        <v>1</v>
      </c>
      <c r="I110" s="21">
        <v>0</v>
      </c>
      <c r="J110" s="65" t="s">
        <v>176</v>
      </c>
      <c r="K110" s="18" t="s">
        <v>47</v>
      </c>
      <c r="L110" s="33">
        <v>41579</v>
      </c>
      <c r="M110" s="18"/>
      <c r="N110" s="18"/>
      <c r="O110" s="18" t="s">
        <v>237</v>
      </c>
      <c r="P110" s="25" t="s">
        <v>48</v>
      </c>
      <c r="R110" s="171"/>
    </row>
    <row r="111" spans="1:18" s="153" customFormat="1" ht="51">
      <c r="A111" s="199" t="s">
        <v>24</v>
      </c>
      <c r="B111" s="27" t="s">
        <v>238</v>
      </c>
      <c r="C111" s="27" t="s">
        <v>239</v>
      </c>
      <c r="D111" s="19" t="s">
        <v>44</v>
      </c>
      <c r="E111" s="19">
        <v>1</v>
      </c>
      <c r="F111" s="18"/>
      <c r="G111" s="30">
        <v>22000</v>
      </c>
      <c r="H111" s="21">
        <v>1</v>
      </c>
      <c r="I111" s="21">
        <v>0</v>
      </c>
      <c r="J111" s="32" t="s">
        <v>240</v>
      </c>
      <c r="K111" s="18" t="s">
        <v>47</v>
      </c>
      <c r="L111" s="33">
        <v>42552</v>
      </c>
      <c r="M111" s="33">
        <v>42675</v>
      </c>
      <c r="N111" s="18"/>
      <c r="O111" s="18"/>
      <c r="P111" s="25" t="s">
        <v>48</v>
      </c>
      <c r="R111" s="171"/>
    </row>
    <row r="112" spans="1:18" s="153" customFormat="1" ht="76.5">
      <c r="A112" s="199" t="s">
        <v>24</v>
      </c>
      <c r="B112" s="27" t="s">
        <v>241</v>
      </c>
      <c r="C112" s="27" t="s">
        <v>242</v>
      </c>
      <c r="D112" s="19" t="s">
        <v>27</v>
      </c>
      <c r="E112" s="19">
        <v>1</v>
      </c>
      <c r="F112" s="18" t="s">
        <v>243</v>
      </c>
      <c r="G112" s="164">
        <v>3893.72</v>
      </c>
      <c r="H112" s="21">
        <v>1</v>
      </c>
      <c r="I112" s="21">
        <v>0</v>
      </c>
      <c r="J112" s="32" t="s">
        <v>244</v>
      </c>
      <c r="K112" s="18" t="s">
        <v>27</v>
      </c>
      <c r="L112" s="33">
        <v>41548</v>
      </c>
      <c r="M112" s="18"/>
      <c r="N112" s="18"/>
      <c r="O112" s="18" t="s">
        <v>245</v>
      </c>
      <c r="P112" s="25" t="s">
        <v>48</v>
      </c>
    </row>
    <row r="113" spans="1:18" s="153" customFormat="1" ht="51">
      <c r="A113" s="199" t="s">
        <v>24</v>
      </c>
      <c r="B113" s="27" t="s">
        <v>246</v>
      </c>
      <c r="C113" s="18" t="s">
        <v>247</v>
      </c>
      <c r="D113" s="19" t="s">
        <v>44</v>
      </c>
      <c r="E113" s="16">
        <v>1</v>
      </c>
      <c r="F113" s="215"/>
      <c r="G113" s="50">
        <v>31500</v>
      </c>
      <c r="H113" s="21">
        <v>1</v>
      </c>
      <c r="I113" s="21">
        <v>0</v>
      </c>
      <c r="J113" s="187" t="s">
        <v>225</v>
      </c>
      <c r="K113" s="18" t="s">
        <v>47</v>
      </c>
      <c r="L113" s="33">
        <v>42614</v>
      </c>
      <c r="M113" s="33">
        <v>42644</v>
      </c>
      <c r="N113" s="200"/>
      <c r="O113" s="18"/>
      <c r="P113" s="25" t="s">
        <v>38</v>
      </c>
    </row>
    <row r="114" spans="1:18" s="153" customFormat="1" ht="51">
      <c r="A114" s="199" t="s">
        <v>24</v>
      </c>
      <c r="B114" s="27" t="s">
        <v>248</v>
      </c>
      <c r="C114" s="18" t="s">
        <v>249</v>
      </c>
      <c r="D114" s="19" t="s">
        <v>44</v>
      </c>
      <c r="E114" s="215">
        <v>1</v>
      </c>
      <c r="F114" s="215"/>
      <c r="G114" s="50">
        <v>139513</v>
      </c>
      <c r="H114" s="21">
        <v>1</v>
      </c>
      <c r="I114" s="21">
        <v>0</v>
      </c>
      <c r="J114" s="32" t="s">
        <v>240</v>
      </c>
      <c r="K114" s="18" t="s">
        <v>47</v>
      </c>
      <c r="L114" s="33">
        <v>42583</v>
      </c>
      <c r="M114" s="33">
        <v>42705</v>
      </c>
      <c r="N114" s="189"/>
      <c r="O114" s="18"/>
      <c r="P114" s="25" t="s">
        <v>48</v>
      </c>
      <c r="R114" s="201"/>
    </row>
    <row r="115" spans="1:18" s="153" customFormat="1" ht="76.5">
      <c r="A115" s="64" t="s">
        <v>24</v>
      </c>
      <c r="B115" s="27" t="s">
        <v>250</v>
      </c>
      <c r="C115" s="27" t="s">
        <v>251</v>
      </c>
      <c r="D115" s="215" t="s">
        <v>27</v>
      </c>
      <c r="E115" s="215">
        <v>1</v>
      </c>
      <c r="F115" s="28"/>
      <c r="G115" s="62">
        <v>20000</v>
      </c>
      <c r="H115" s="31">
        <v>1</v>
      </c>
      <c r="I115" s="31">
        <v>0</v>
      </c>
      <c r="J115" s="32" t="s">
        <v>142</v>
      </c>
      <c r="K115" s="28" t="s">
        <v>27</v>
      </c>
      <c r="L115" s="33">
        <v>42583</v>
      </c>
      <c r="M115" s="33">
        <v>42675</v>
      </c>
      <c r="N115" s="28" t="s">
        <v>252</v>
      </c>
      <c r="O115" s="28"/>
      <c r="P115" s="41" t="s">
        <v>33</v>
      </c>
    </row>
    <row r="116" spans="1:18" s="153" customFormat="1" ht="51">
      <c r="A116" s="86" t="s">
        <v>24</v>
      </c>
      <c r="B116" s="93" t="s">
        <v>253</v>
      </c>
      <c r="C116" s="93" t="s">
        <v>254</v>
      </c>
      <c r="D116" s="87" t="s">
        <v>255</v>
      </c>
      <c r="E116" s="87">
        <v>1</v>
      </c>
      <c r="F116" s="77"/>
      <c r="G116" s="91">
        <f>58000/3.1</f>
        <v>18709.677419354837</v>
      </c>
      <c r="H116" s="90">
        <v>1</v>
      </c>
      <c r="I116" s="90">
        <v>0</v>
      </c>
      <c r="J116" s="32" t="s">
        <v>240</v>
      </c>
      <c r="K116" s="77" t="s">
        <v>171</v>
      </c>
      <c r="L116" s="33">
        <v>42675</v>
      </c>
      <c r="M116" s="33">
        <v>42948</v>
      </c>
      <c r="N116" s="202"/>
      <c r="O116" s="77"/>
      <c r="P116" s="95" t="s">
        <v>30</v>
      </c>
      <c r="Q116" s="203"/>
    </row>
    <row r="117" spans="1:18" s="153" customFormat="1" ht="127.5">
      <c r="A117" s="86" t="s">
        <v>24</v>
      </c>
      <c r="B117" s="93" t="s">
        <v>256</v>
      </c>
      <c r="C117" s="93" t="s">
        <v>257</v>
      </c>
      <c r="D117" s="204" t="s">
        <v>44</v>
      </c>
      <c r="E117" s="87">
        <v>1</v>
      </c>
      <c r="F117" s="77"/>
      <c r="G117" s="91">
        <v>35750</v>
      </c>
      <c r="H117" s="90">
        <v>1</v>
      </c>
      <c r="I117" s="90">
        <v>0</v>
      </c>
      <c r="J117" s="32" t="s">
        <v>258</v>
      </c>
      <c r="K117" s="77" t="s">
        <v>47</v>
      </c>
      <c r="L117" s="33">
        <v>42887</v>
      </c>
      <c r="M117" s="33">
        <v>42948</v>
      </c>
      <c r="N117" s="202"/>
      <c r="O117" s="77"/>
      <c r="P117" s="95" t="s">
        <v>30</v>
      </c>
      <c r="Q117" s="205"/>
    </row>
    <row r="118" spans="1:18" s="153" customFormat="1" ht="38.25">
      <c r="A118" s="86" t="s">
        <v>24</v>
      </c>
      <c r="B118" s="93" t="s">
        <v>259</v>
      </c>
      <c r="C118" s="93" t="s">
        <v>260</v>
      </c>
      <c r="D118" s="204" t="s">
        <v>44</v>
      </c>
      <c r="E118" s="87">
        <v>1</v>
      </c>
      <c r="F118" s="77"/>
      <c r="G118" s="91">
        <v>40000</v>
      </c>
      <c r="H118" s="90">
        <v>1</v>
      </c>
      <c r="I118" s="90">
        <v>0</v>
      </c>
      <c r="J118" s="27" t="s">
        <v>261</v>
      </c>
      <c r="K118" s="77" t="s">
        <v>47</v>
      </c>
      <c r="L118" s="33">
        <v>43040</v>
      </c>
      <c r="M118" s="33">
        <v>43070</v>
      </c>
      <c r="N118" s="202"/>
      <c r="O118" s="77"/>
      <c r="P118" s="95" t="s">
        <v>33</v>
      </c>
      <c r="Q118" s="206"/>
    </row>
    <row r="119" spans="1:18" s="153" customFormat="1">
      <c r="A119" s="207"/>
      <c r="B119" s="93"/>
      <c r="C119" s="93"/>
      <c r="D119" s="204"/>
      <c r="E119" s="87"/>
      <c r="F119" s="77"/>
      <c r="G119" s="91"/>
      <c r="H119" s="90"/>
      <c r="I119" s="90"/>
      <c r="J119" s="173"/>
      <c r="K119" s="77"/>
      <c r="L119" s="174"/>
      <c r="M119" s="174"/>
      <c r="N119" s="202"/>
      <c r="O119" s="77"/>
      <c r="P119" s="95"/>
    </row>
    <row r="120" spans="1:18" s="153" customFormat="1">
      <c r="A120" s="207"/>
      <c r="B120" s="93"/>
      <c r="C120" s="93"/>
      <c r="D120" s="204"/>
      <c r="E120" s="87"/>
      <c r="F120" s="77"/>
      <c r="G120" s="91"/>
      <c r="H120" s="90"/>
      <c r="I120" s="90"/>
      <c r="J120" s="173"/>
      <c r="K120" s="77"/>
      <c r="L120" s="174"/>
      <c r="M120" s="174"/>
      <c r="N120" s="202"/>
      <c r="O120" s="77"/>
      <c r="P120" s="95"/>
    </row>
    <row r="121" spans="1:18" s="153" customFormat="1">
      <c r="A121" s="207"/>
      <c r="B121" s="93"/>
      <c r="C121" s="93"/>
      <c r="D121" s="204"/>
      <c r="E121" s="87"/>
      <c r="F121" s="77"/>
      <c r="G121" s="91"/>
      <c r="H121" s="90"/>
      <c r="I121" s="90"/>
      <c r="J121" s="173"/>
      <c r="K121" s="77"/>
      <c r="L121" s="174"/>
      <c r="M121" s="174"/>
      <c r="N121" s="202"/>
      <c r="O121" s="77"/>
      <c r="P121" s="95"/>
    </row>
    <row r="122" spans="1:18" ht="15.75" thickBot="1">
      <c r="A122" s="42"/>
      <c r="B122" s="43"/>
      <c r="C122" s="43"/>
      <c r="D122" s="43"/>
      <c r="E122" s="239"/>
      <c r="F122" s="239"/>
      <c r="G122" s="43"/>
      <c r="H122" s="44"/>
      <c r="I122" s="45"/>
      <c r="J122" s="45"/>
      <c r="K122" s="43"/>
      <c r="L122" s="43"/>
      <c r="M122" s="43"/>
      <c r="N122" s="196"/>
      <c r="O122" s="43"/>
      <c r="P122" s="48"/>
      <c r="Q122" s="153"/>
      <c r="R122" s="153"/>
    </row>
    <row r="123" spans="1:18">
      <c r="A123" s="49"/>
      <c r="B123" s="49"/>
      <c r="C123" s="49"/>
      <c r="D123" s="49"/>
      <c r="E123" s="49"/>
      <c r="F123" s="18" t="s">
        <v>49</v>
      </c>
      <c r="G123" s="50">
        <f>SUM(G110:G122)-(G113+G118)</f>
        <v>249816.62741935486</v>
      </c>
      <c r="H123" s="185"/>
      <c r="I123" s="51"/>
      <c r="J123" s="51"/>
      <c r="K123" s="49"/>
      <c r="L123" s="49"/>
      <c r="M123" s="49"/>
      <c r="N123" s="49"/>
      <c r="O123" s="49"/>
      <c r="P123" s="49"/>
      <c r="Q123" s="153"/>
      <c r="R123" s="153"/>
    </row>
    <row r="124" spans="1:18">
      <c r="A124" s="153"/>
      <c r="B124" s="153"/>
      <c r="C124" s="153"/>
      <c r="D124" s="153"/>
      <c r="E124" s="49"/>
      <c r="F124" s="49"/>
      <c r="G124" s="49"/>
      <c r="H124" s="185"/>
      <c r="I124" s="51"/>
      <c r="J124" s="51"/>
      <c r="K124" s="49"/>
      <c r="L124" s="49"/>
      <c r="M124" s="49"/>
      <c r="N124" s="49"/>
      <c r="O124" s="49"/>
      <c r="P124" s="49"/>
    </row>
    <row r="125" spans="1:18" ht="15.75">
      <c r="A125" s="245" t="s">
        <v>262</v>
      </c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</row>
    <row r="126" spans="1:18">
      <c r="A126" s="247" t="s">
        <v>51</v>
      </c>
      <c r="B126" s="242" t="s">
        <v>263</v>
      </c>
      <c r="C126" s="242" t="s">
        <v>8</v>
      </c>
      <c r="D126" s="242"/>
      <c r="E126" s="242" t="s">
        <v>11</v>
      </c>
      <c r="F126" s="242"/>
      <c r="G126" s="249" t="s">
        <v>12</v>
      </c>
      <c r="H126" s="249"/>
      <c r="I126" s="249"/>
      <c r="J126" s="242" t="s">
        <v>13</v>
      </c>
      <c r="K126" s="250" t="s">
        <v>264</v>
      </c>
      <c r="L126" s="242" t="s">
        <v>15</v>
      </c>
      <c r="M126" s="242"/>
      <c r="N126" s="240" t="s">
        <v>265</v>
      </c>
      <c r="O126" s="242" t="s">
        <v>17</v>
      </c>
      <c r="P126" s="242" t="s">
        <v>18</v>
      </c>
    </row>
    <row r="127" spans="1:18" ht="115.5" thickBot="1">
      <c r="A127" s="248"/>
      <c r="B127" s="243"/>
      <c r="C127" s="243"/>
      <c r="D127" s="243"/>
      <c r="E127" s="243"/>
      <c r="F127" s="243"/>
      <c r="G127" s="208" t="s">
        <v>19</v>
      </c>
      <c r="H127" s="208" t="s">
        <v>20</v>
      </c>
      <c r="I127" s="209" t="s">
        <v>21</v>
      </c>
      <c r="J127" s="243"/>
      <c r="K127" s="251"/>
      <c r="L127" s="208" t="s">
        <v>266</v>
      </c>
      <c r="M127" s="208" t="s">
        <v>267</v>
      </c>
      <c r="N127" s="241"/>
      <c r="O127" s="243"/>
      <c r="P127" s="243"/>
    </row>
    <row r="128" spans="1:18">
      <c r="A128" s="210"/>
      <c r="B128" s="57"/>
      <c r="C128" s="244"/>
      <c r="D128" s="244"/>
      <c r="E128" s="244"/>
      <c r="F128" s="244"/>
      <c r="G128" s="57"/>
      <c r="H128" s="57"/>
      <c r="I128" s="212"/>
      <c r="J128" s="213"/>
      <c r="K128" s="213"/>
      <c r="L128" s="57"/>
      <c r="M128" s="57"/>
      <c r="N128" s="214"/>
      <c r="O128" s="57"/>
      <c r="P128" s="59"/>
    </row>
    <row r="129" spans="1:16">
      <c r="A129" s="38"/>
      <c r="B129" s="28"/>
      <c r="C129" s="238"/>
      <c r="D129" s="238"/>
      <c r="E129" s="238"/>
      <c r="F129" s="238"/>
      <c r="G129" s="28"/>
      <c r="H129" s="28"/>
      <c r="I129" s="39"/>
      <c r="J129" s="40"/>
      <c r="K129" s="40"/>
      <c r="L129" s="28"/>
      <c r="M129" s="28"/>
      <c r="N129" s="216"/>
      <c r="O129" s="28"/>
      <c r="P129" s="41"/>
    </row>
    <row r="130" spans="1:16">
      <c r="A130" s="38"/>
      <c r="B130" s="28"/>
      <c r="C130" s="238"/>
      <c r="D130" s="238"/>
      <c r="E130" s="238"/>
      <c r="F130" s="238"/>
      <c r="G130" s="28"/>
      <c r="H130" s="28"/>
      <c r="I130" s="39"/>
      <c r="J130" s="40"/>
      <c r="K130" s="40"/>
      <c r="L130" s="28"/>
      <c r="M130" s="28"/>
      <c r="N130" s="216"/>
      <c r="O130" s="28"/>
      <c r="P130" s="41"/>
    </row>
    <row r="131" spans="1:16">
      <c r="A131" s="38"/>
      <c r="B131" s="28"/>
      <c r="C131" s="238"/>
      <c r="D131" s="238"/>
      <c r="E131" s="238"/>
      <c r="F131" s="238"/>
      <c r="G131" s="28"/>
      <c r="H131" s="28"/>
      <c r="I131" s="39"/>
      <c r="J131" s="40"/>
      <c r="K131" s="40"/>
      <c r="L131" s="28"/>
      <c r="M131" s="28"/>
      <c r="N131" s="216"/>
      <c r="O131" s="28"/>
      <c r="P131" s="41"/>
    </row>
    <row r="132" spans="1:16" ht="15.75" thickBot="1">
      <c r="A132" s="42"/>
      <c r="B132" s="43"/>
      <c r="C132" s="239"/>
      <c r="D132" s="239"/>
      <c r="E132" s="239"/>
      <c r="F132" s="239"/>
      <c r="G132" s="43"/>
      <c r="H132" s="43"/>
      <c r="I132" s="44"/>
      <c r="J132" s="45"/>
      <c r="K132" s="45"/>
      <c r="L132" s="43"/>
      <c r="M132" s="43"/>
      <c r="N132" s="196"/>
      <c r="O132" s="43"/>
      <c r="P132" s="48"/>
    </row>
    <row r="133" spans="1:16" ht="15.75" thickBot="1">
      <c r="A133" s="153"/>
      <c r="B133" s="153"/>
      <c r="C133" s="153"/>
      <c r="D133" s="153"/>
      <c r="E133" s="153"/>
      <c r="F133" s="217" t="s">
        <v>49</v>
      </c>
      <c r="G133" s="218">
        <f>G23+G52+G71+G93+F103+G123</f>
        <v>15616576.273548389</v>
      </c>
      <c r="H133" s="155"/>
      <c r="I133" s="171"/>
      <c r="J133" s="153"/>
      <c r="K133" s="153"/>
      <c r="L133" s="153"/>
      <c r="M133" s="153"/>
      <c r="N133" s="153"/>
      <c r="O133" s="153"/>
      <c r="P133" s="153"/>
    </row>
    <row r="134" spans="1:16">
      <c r="A134" s="153"/>
      <c r="B134" s="153"/>
      <c r="C134" s="153"/>
      <c r="D134" s="153"/>
      <c r="E134" s="153"/>
      <c r="F134" s="219"/>
      <c r="G134" s="220"/>
      <c r="H134" s="155"/>
      <c r="J134" s="153"/>
      <c r="K134" s="153"/>
      <c r="L134" s="153"/>
      <c r="M134" s="153"/>
      <c r="N134" s="153"/>
      <c r="O134" s="153"/>
      <c r="P134" s="153"/>
    </row>
    <row r="135" spans="1:16">
      <c r="A135" s="153"/>
      <c r="B135" s="153"/>
      <c r="C135" s="153"/>
      <c r="D135" s="153"/>
      <c r="E135" s="153"/>
      <c r="F135" s="219"/>
      <c r="G135" s="220"/>
      <c r="H135" s="155"/>
      <c r="I135" s="171"/>
      <c r="J135" s="153"/>
      <c r="K135" s="153"/>
      <c r="L135" s="153"/>
      <c r="M135" s="153"/>
      <c r="N135" s="153"/>
      <c r="O135" s="153"/>
      <c r="P135" s="153"/>
    </row>
    <row r="136" spans="1:16">
      <c r="A136" s="153"/>
      <c r="B136" s="153"/>
      <c r="C136" s="153"/>
      <c r="D136" s="203"/>
      <c r="E136" s="153"/>
      <c r="F136" s="153"/>
      <c r="G136" s="154"/>
      <c r="H136" s="155"/>
      <c r="I136" s="155"/>
      <c r="J136" s="153"/>
      <c r="K136" s="153"/>
      <c r="L136" s="153"/>
      <c r="M136" s="153"/>
      <c r="N136" s="153"/>
      <c r="O136" s="153"/>
      <c r="P136" s="153"/>
    </row>
    <row r="137" spans="1:16">
      <c r="E137" s="84"/>
      <c r="F137" s="221"/>
      <c r="G137" s="222"/>
      <c r="H137" s="223"/>
    </row>
    <row r="138" spans="1:16">
      <c r="J138" s="67"/>
    </row>
    <row r="139" spans="1:16">
      <c r="A139" s="229" t="s">
        <v>268</v>
      </c>
      <c r="B139" s="224" t="s">
        <v>27</v>
      </c>
      <c r="E139" s="9"/>
      <c r="F139" s="9"/>
      <c r="G139" s="171"/>
      <c r="H139" s="225"/>
      <c r="I139" s="226"/>
      <c r="J139" s="9"/>
    </row>
    <row r="140" spans="1:16">
      <c r="A140" s="230"/>
      <c r="B140" s="224" t="s">
        <v>47</v>
      </c>
      <c r="E140" s="9"/>
      <c r="F140" s="9"/>
      <c r="G140" s="10"/>
      <c r="H140" s="226"/>
      <c r="I140" s="226"/>
      <c r="J140" s="9"/>
    </row>
    <row r="141" spans="1:16">
      <c r="A141" s="231"/>
      <c r="B141" s="227" t="s">
        <v>171</v>
      </c>
      <c r="E141" s="9"/>
      <c r="F141" s="9"/>
      <c r="G141" s="10"/>
      <c r="H141" s="226"/>
      <c r="I141" s="226"/>
      <c r="J141" s="9"/>
    </row>
    <row r="142" spans="1:16">
      <c r="E142" s="9"/>
      <c r="F142" s="9"/>
      <c r="G142" s="10"/>
      <c r="H142" s="226"/>
      <c r="I142" s="226"/>
      <c r="J142" s="9"/>
    </row>
    <row r="143" spans="1:16">
      <c r="A143" s="229" t="s">
        <v>18</v>
      </c>
      <c r="B143" s="224" t="s">
        <v>33</v>
      </c>
      <c r="E143" s="9"/>
      <c r="F143" s="9"/>
      <c r="G143" s="10"/>
      <c r="H143" s="226"/>
      <c r="I143" s="226"/>
      <c r="J143" s="9"/>
    </row>
    <row r="144" spans="1:16">
      <c r="A144" s="230"/>
      <c r="B144" s="224" t="s">
        <v>102</v>
      </c>
      <c r="E144" s="9"/>
      <c r="F144" s="9"/>
      <c r="G144" s="10"/>
      <c r="H144" s="226"/>
      <c r="I144" s="226"/>
      <c r="J144" s="9"/>
    </row>
    <row r="145" spans="1:3">
      <c r="A145" s="230"/>
      <c r="B145" s="224" t="s">
        <v>269</v>
      </c>
    </row>
    <row r="146" spans="1:3" ht="25.5">
      <c r="A146" s="230"/>
      <c r="B146" s="224" t="s">
        <v>38</v>
      </c>
    </row>
    <row r="147" spans="1:3" ht="25.5">
      <c r="A147" s="230"/>
      <c r="B147" s="224" t="s">
        <v>270</v>
      </c>
    </row>
    <row r="148" spans="1:3" ht="25.5">
      <c r="A148" s="230"/>
      <c r="B148" s="224" t="s">
        <v>271</v>
      </c>
    </row>
    <row r="149" spans="1:3" ht="25.5">
      <c r="A149" s="230"/>
      <c r="B149" s="224" t="s">
        <v>30</v>
      </c>
    </row>
    <row r="150" spans="1:3" ht="25.5">
      <c r="A150" s="231"/>
      <c r="B150" s="224" t="s">
        <v>48</v>
      </c>
    </row>
    <row r="152" spans="1:3" ht="25.5">
      <c r="A152" s="232" t="s">
        <v>272</v>
      </c>
      <c r="B152" s="233" t="s">
        <v>273</v>
      </c>
      <c r="C152" s="224" t="s">
        <v>179</v>
      </c>
    </row>
    <row r="153" spans="1:3" ht="25.5">
      <c r="A153" s="232"/>
      <c r="B153" s="233"/>
      <c r="C153" s="224" t="s">
        <v>168</v>
      </c>
    </row>
    <row r="154" spans="1:3" ht="38.25">
      <c r="A154" s="232"/>
      <c r="B154" s="233"/>
      <c r="C154" s="224" t="s">
        <v>163</v>
      </c>
    </row>
    <row r="155" spans="1:3">
      <c r="A155" s="232"/>
      <c r="B155" s="233"/>
      <c r="C155" s="224" t="s">
        <v>255</v>
      </c>
    </row>
    <row r="156" spans="1:3">
      <c r="A156" s="232"/>
      <c r="B156" s="233"/>
      <c r="C156" s="224" t="s">
        <v>27</v>
      </c>
    </row>
    <row r="157" spans="1:3" ht="25.5">
      <c r="A157" s="232"/>
      <c r="B157" s="233"/>
      <c r="C157" s="224" t="s">
        <v>274</v>
      </c>
    </row>
    <row r="158" spans="1:3" ht="25.5">
      <c r="A158" s="232"/>
      <c r="B158" s="233"/>
      <c r="C158" s="224" t="s">
        <v>275</v>
      </c>
    </row>
    <row r="159" spans="1:3" ht="25.5">
      <c r="A159" s="232"/>
      <c r="B159" s="234" t="s">
        <v>276</v>
      </c>
      <c r="C159" s="224" t="s">
        <v>277</v>
      </c>
    </row>
    <row r="160" spans="1:3">
      <c r="A160" s="232"/>
      <c r="B160" s="234"/>
      <c r="C160" s="224" t="s">
        <v>278</v>
      </c>
    </row>
    <row r="161" spans="1:3">
      <c r="A161" s="232"/>
      <c r="B161" s="234"/>
      <c r="C161" s="224" t="s">
        <v>44</v>
      </c>
    </row>
    <row r="162" spans="1:3">
      <c r="A162" s="232"/>
      <c r="B162" s="234"/>
      <c r="C162" s="224" t="s">
        <v>255</v>
      </c>
    </row>
    <row r="163" spans="1:3">
      <c r="A163" s="232"/>
      <c r="B163" s="234"/>
      <c r="C163" s="224" t="s">
        <v>27</v>
      </c>
    </row>
    <row r="164" spans="1:3" ht="25.5">
      <c r="A164" s="232"/>
      <c r="B164" s="234"/>
      <c r="C164" s="224" t="s">
        <v>279</v>
      </c>
    </row>
    <row r="165" spans="1:3" ht="38.25">
      <c r="A165" s="232"/>
      <c r="B165" s="234"/>
      <c r="C165" s="224" t="s">
        <v>280</v>
      </c>
    </row>
    <row r="166" spans="1:3" ht="25.5">
      <c r="A166" s="232"/>
      <c r="B166" s="234"/>
      <c r="C166" s="224" t="s">
        <v>281</v>
      </c>
    </row>
    <row r="167" spans="1:3" ht="25.5">
      <c r="A167" s="232"/>
      <c r="B167" s="234"/>
      <c r="C167" s="224" t="s">
        <v>282</v>
      </c>
    </row>
    <row r="168" spans="1:3" ht="38.25">
      <c r="A168" s="232"/>
      <c r="B168" s="234"/>
      <c r="C168" s="224" t="s">
        <v>283</v>
      </c>
    </row>
    <row r="169" spans="1:3" ht="25.5">
      <c r="A169" s="232"/>
      <c r="B169" s="235" t="s">
        <v>284</v>
      </c>
      <c r="C169" s="224" t="s">
        <v>223</v>
      </c>
    </row>
    <row r="170" spans="1:3">
      <c r="A170" s="232"/>
      <c r="B170" s="236"/>
      <c r="C170" s="224" t="s">
        <v>255</v>
      </c>
    </row>
    <row r="171" spans="1:3">
      <c r="A171" s="232"/>
      <c r="B171" s="237"/>
      <c r="C171" s="224" t="s">
        <v>27</v>
      </c>
    </row>
  </sheetData>
  <mergeCells count="114">
    <mergeCell ref="K13:K14"/>
    <mergeCell ref="L13:M13"/>
    <mergeCell ref="N13:N14"/>
    <mergeCell ref="O13:O14"/>
    <mergeCell ref="P13:P14"/>
    <mergeCell ref="A26:P26"/>
    <mergeCell ref="A11:P11"/>
    <mergeCell ref="A12:P12"/>
    <mergeCell ref="A13:A14"/>
    <mergeCell ref="B13:B14"/>
    <mergeCell ref="C13:C14"/>
    <mergeCell ref="D13:D14"/>
    <mergeCell ref="E13:E14"/>
    <mergeCell ref="F13:F14"/>
    <mergeCell ref="G13:I13"/>
    <mergeCell ref="J13:J14"/>
    <mergeCell ref="P27:P28"/>
    <mergeCell ref="A57:P57"/>
    <mergeCell ref="A58:A59"/>
    <mergeCell ref="B58:B59"/>
    <mergeCell ref="C58:C59"/>
    <mergeCell ref="D58:D59"/>
    <mergeCell ref="E58:E59"/>
    <mergeCell ref="F58:F59"/>
    <mergeCell ref="G58:I58"/>
    <mergeCell ref="J58:J59"/>
    <mergeCell ref="G27:I27"/>
    <mergeCell ref="J27:J28"/>
    <mergeCell ref="K27:K28"/>
    <mergeCell ref="L27:M27"/>
    <mergeCell ref="N27:N28"/>
    <mergeCell ref="O27:O28"/>
    <mergeCell ref="A27:A28"/>
    <mergeCell ref="B27:B28"/>
    <mergeCell ref="C27:C28"/>
    <mergeCell ref="D27:D28"/>
    <mergeCell ref="E27:E28"/>
    <mergeCell ref="F27:F28"/>
    <mergeCell ref="C74:C75"/>
    <mergeCell ref="D74:D75"/>
    <mergeCell ref="E74:E75"/>
    <mergeCell ref="F74:F75"/>
    <mergeCell ref="K58:K59"/>
    <mergeCell ref="L58:M58"/>
    <mergeCell ref="N58:N59"/>
    <mergeCell ref="O58:O59"/>
    <mergeCell ref="P58:P59"/>
    <mergeCell ref="A73:P73"/>
    <mergeCell ref="K96:K97"/>
    <mergeCell ref="L96:M96"/>
    <mergeCell ref="N96:N97"/>
    <mergeCell ref="O96:O97"/>
    <mergeCell ref="P96:P97"/>
    <mergeCell ref="A107:P107"/>
    <mergeCell ref="P74:P75"/>
    <mergeCell ref="A95:P95"/>
    <mergeCell ref="A96:A97"/>
    <mergeCell ref="B96:B97"/>
    <mergeCell ref="C96:C97"/>
    <mergeCell ref="D96:D97"/>
    <mergeCell ref="E96:E97"/>
    <mergeCell ref="F96:H96"/>
    <mergeCell ref="I96:I97"/>
    <mergeCell ref="J96:J97"/>
    <mergeCell ref="G74:I74"/>
    <mergeCell ref="J74:J75"/>
    <mergeCell ref="K74:K75"/>
    <mergeCell ref="L74:M74"/>
    <mergeCell ref="N74:N75"/>
    <mergeCell ref="O74:O75"/>
    <mergeCell ref="A74:A75"/>
    <mergeCell ref="B74:B75"/>
    <mergeCell ref="J108:J109"/>
    <mergeCell ref="K108:K109"/>
    <mergeCell ref="L108:M108"/>
    <mergeCell ref="N108:N109"/>
    <mergeCell ref="O108:O109"/>
    <mergeCell ref="P108:P109"/>
    <mergeCell ref="A108:A109"/>
    <mergeCell ref="B108:B109"/>
    <mergeCell ref="C108:C109"/>
    <mergeCell ref="D108:D109"/>
    <mergeCell ref="E108:F108"/>
    <mergeCell ref="G108:I108"/>
    <mergeCell ref="E109:F109"/>
    <mergeCell ref="N126:N127"/>
    <mergeCell ref="O126:O127"/>
    <mergeCell ref="P126:P127"/>
    <mergeCell ref="C128:D128"/>
    <mergeCell ref="E128:F128"/>
    <mergeCell ref="C129:D129"/>
    <mergeCell ref="E129:F129"/>
    <mergeCell ref="E122:F122"/>
    <mergeCell ref="A125:P125"/>
    <mergeCell ref="A126:A127"/>
    <mergeCell ref="B126:B127"/>
    <mergeCell ref="C126:D127"/>
    <mergeCell ref="E126:F127"/>
    <mergeCell ref="G126:I126"/>
    <mergeCell ref="J126:J127"/>
    <mergeCell ref="K126:K127"/>
    <mergeCell ref="L126:M126"/>
    <mergeCell ref="A139:A141"/>
    <mergeCell ref="A143:A150"/>
    <mergeCell ref="A152:A171"/>
    <mergeCell ref="B152:B158"/>
    <mergeCell ref="B159:B168"/>
    <mergeCell ref="B169:B171"/>
    <mergeCell ref="C130:D130"/>
    <mergeCell ref="E130:F130"/>
    <mergeCell ref="C131:D131"/>
    <mergeCell ref="E131:F131"/>
    <mergeCell ref="C132:D132"/>
    <mergeCell ref="E132:F132"/>
  </mergeCells>
  <dataValidations count="10">
    <dataValidation type="list" allowBlank="1" showInputMessage="1" showErrorMessage="1" sqref="D110:D113 D29:D55 D15:D24 D115:D121 D60:D65 D67 D69:D71">
      <formula1>$C$159:$C$168</formula1>
    </dataValidation>
    <dataValidation type="list" allowBlank="1" showInputMessage="1" showErrorMessage="1" sqref="D122 D76:D93 D68">
      <formula1>$C$152:$C$158</formula1>
    </dataValidation>
    <dataValidation type="list" allowBlank="1" showInputMessage="1" showErrorMessage="1" sqref="K110:K113 K29:K55 K76:K93 K115:K122 K98:K105 K15:K24 K60:K65 K67:K71">
      <formula1>$B$139:$B$141</formula1>
    </dataValidation>
    <dataValidation type="list" allowBlank="1" showInputMessage="1" showErrorMessage="1" sqref="P128:P132 P29:P55 P76:P93 P110:P122 P15:P24 P98:P105 P60:P67 P69:P71">
      <formula1>$B$143:$B$150</formula1>
    </dataValidation>
    <dataValidation type="list" allowBlank="1" showInputMessage="1" showErrorMessage="1" sqref="K123:K124 D123">
      <formula1>#REF!</formula1>
    </dataValidation>
    <dataValidation type="list" allowBlank="1" showInputMessage="1" showErrorMessage="1" sqref="D114">
      <formula1>$C$156:$C$165</formula1>
    </dataValidation>
    <dataValidation type="list" allowBlank="1" showInputMessage="1" showErrorMessage="1" sqref="K114">
      <formula1>$B$136:$B$138</formula1>
    </dataValidation>
    <dataValidation type="list" allowBlank="1" showInputMessage="1" showErrorMessage="1" sqref="D98:D105">
      <formula1>$C$169:$C$171</formula1>
    </dataValidation>
    <dataValidation type="list" allowBlank="1" showInputMessage="1" showErrorMessage="1" sqref="K66">
      <formula1>$B$138:$B$140</formula1>
    </dataValidation>
    <dataValidation type="list" allowBlank="1" showInputMessage="1" showErrorMessage="1" sqref="D66">
      <formula1>$C$158:$C$167</formula1>
    </dataValidation>
  </dataValidations>
  <pageMargins left="0.19685039370078741" right="0.11811023622047245" top="0.59055118110236227" bottom="0.19685039370078741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495722881</dc:creator>
  <cp:lastModifiedBy>495722881</cp:lastModifiedBy>
  <dcterms:created xsi:type="dcterms:W3CDTF">2018-03-01T17:18:33Z</dcterms:created>
  <dcterms:modified xsi:type="dcterms:W3CDTF">2018-03-01T21:49:14Z</dcterms:modified>
</cp:coreProperties>
</file>