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5" rupBuild="191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ME-TCP/ME-T1360/15 LifeCycle Milestones/Draft Area/"/>
    </mc:Choice>
  </mc:AlternateContent>
  <xr:revisionPtr revIDLastSave="0" documentId="9929D5B8B3E890EE65C9DD1B38EF2E6D23B4FF2B" xr6:coauthVersionLast="30" xr6:coauthVersionMax="30" xr10:uidLastSave="{00000000-0000-0000-0000-000000000000}"/>
  <bookViews>
    <workbookView xWindow="0" yWindow="240" windowWidth="15360" windowHeight="5016" tabRatio="1000"/>
  </bookViews>
  <sheets>
    <sheet name="Presupuesto Total TC" sheetId="6" r:id="rId1"/>
    <sheet name="Presu Componente I" sheetId="13" r:id="rId2"/>
    <sheet name="Presu. Componente II" sheetId="11" r:id="rId3"/>
    <sheet name="Presu Componente III" sheetId="12" r:id="rId4"/>
  </sheets>
  <definedNames>
    <definedName name="Budg" localSheetId="1">#REF!</definedName>
    <definedName name="Budg">#REF!</definedName>
    <definedName name="_xlnm.Print_Area" localSheetId="1">'Presu Componente I'!$A$1:$I$16</definedName>
    <definedName name="_xlnm.Print_Area" localSheetId="3">'Presu Componente III'!$A$1:$I$20</definedName>
    <definedName name="_xlnm.Print_Area" localSheetId="2">'Presu. Componente II'!$A$1:$I$25</definedName>
    <definedName name="_xlnm.Print_Area" localSheetId="0">'Presupuesto Total TC'!$A$1:$E$8</definedName>
  </definedNames>
  <calcPr calcId="179016"/>
</workbook>
</file>

<file path=xl/calcChain.xml><?xml version="1.0" encoding="utf-8"?>
<calcChain xmlns="http://schemas.openxmlformats.org/spreadsheetml/2006/main">
  <c r="H13" i="12" l="1"/>
  <c r="I13" i="12"/>
  <c r="H14" i="12"/>
  <c r="I14" i="12"/>
  <c r="H15" i="12"/>
  <c r="I15" i="12"/>
  <c r="I16" i="12"/>
  <c r="E13" i="11"/>
  <c r="I13" i="11"/>
  <c r="E14" i="11"/>
  <c r="I14" i="11"/>
  <c r="O63" i="11"/>
  <c r="O48" i="11"/>
  <c r="O49" i="11"/>
  <c r="O50" i="11"/>
  <c r="O51" i="11"/>
  <c r="O52" i="11"/>
  <c r="N36" i="11"/>
  <c r="N55" i="11"/>
  <c r="O55" i="11"/>
  <c r="N56" i="11"/>
  <c r="O56" i="11"/>
  <c r="N57" i="11"/>
  <c r="O57" i="11"/>
  <c r="N58" i="11"/>
  <c r="O58" i="11"/>
  <c r="N59" i="11"/>
  <c r="O59" i="11"/>
  <c r="O61" i="11"/>
  <c r="I8" i="12"/>
  <c r="I9" i="12"/>
  <c r="E10" i="12"/>
  <c r="E19" i="12"/>
  <c r="H10" i="12"/>
  <c r="H20" i="11"/>
  <c r="I20" i="11"/>
  <c r="H19" i="11"/>
  <c r="P65" i="11"/>
  <c r="H17" i="12"/>
  <c r="H19" i="12"/>
  <c r="I19" i="12"/>
  <c r="I10" i="12"/>
  <c r="H21" i="11"/>
  <c r="I19" i="11"/>
  <c r="I15" i="11"/>
  <c r="E21" i="11"/>
  <c r="O64" i="11"/>
  <c r="E15" i="11"/>
  <c r="E16" i="11"/>
  <c r="I21" i="11"/>
  <c r="O65" i="11"/>
  <c r="H15" i="11"/>
  <c r="H16" i="11"/>
  <c r="N37" i="11"/>
  <c r="E8" i="11"/>
  <c r="E7" i="11"/>
  <c r="N38" i="11"/>
  <c r="N39" i="11"/>
  <c r="I7" i="11"/>
  <c r="I8" i="11"/>
  <c r="A1" i="12"/>
  <c r="H12" i="13"/>
  <c r="H13" i="13"/>
  <c r="H8" i="13"/>
  <c r="H7" i="13"/>
  <c r="E8" i="13"/>
  <c r="E7" i="13"/>
  <c r="Q61" i="11"/>
  <c r="I7" i="13"/>
  <c r="E9" i="13"/>
  <c r="H9" i="13"/>
  <c r="I8" i="13"/>
  <c r="O30" i="11"/>
  <c r="O31" i="11"/>
  <c r="O32" i="11"/>
  <c r="O33" i="11"/>
  <c r="O41" i="11"/>
  <c r="O36" i="11"/>
  <c r="O37" i="11"/>
  <c r="O38" i="11"/>
  <c r="O39" i="11"/>
  <c r="I12" i="13"/>
  <c r="O43" i="11"/>
  <c r="I16" i="11"/>
  <c r="I9" i="13"/>
  <c r="A1" i="13"/>
  <c r="D9" i="11"/>
  <c r="G9" i="11"/>
  <c r="I7" i="12"/>
  <c r="H15" i="13"/>
  <c r="C5" i="6"/>
  <c r="A1" i="11"/>
  <c r="E15" i="13"/>
  <c r="B5" i="6"/>
  <c r="D5" i="6"/>
  <c r="I13" i="13"/>
  <c r="I15" i="13"/>
  <c r="I17" i="12"/>
  <c r="B7" i="6"/>
  <c r="C7" i="6"/>
  <c r="D7" i="6"/>
  <c r="E9" i="11"/>
  <c r="E10" i="11"/>
  <c r="E23" i="11"/>
  <c r="H9" i="11"/>
  <c r="I9" i="11"/>
  <c r="B6" i="6"/>
  <c r="B8" i="6"/>
  <c r="H10" i="11"/>
  <c r="H23" i="11"/>
  <c r="I23" i="11"/>
  <c r="I10" i="11"/>
  <c r="C6" i="6"/>
  <c r="D6" i="6"/>
  <c r="C8" i="6"/>
  <c r="D8" i="6"/>
</calcChain>
</file>

<file path=xl/sharedStrings.xml><?xml version="1.0" encoding="utf-8"?>
<sst xmlns="http://schemas.openxmlformats.org/spreadsheetml/2006/main" count="185" uniqueCount="49">
  <si>
    <t>ME-T1360 Continuous Improvement of Water and Sanitation Operators in Mexico --- Application of AquaRating as the Monitoring Tool for Continuous Improvement, and Capacity Building in Asset Management</t>
  </si>
  <si>
    <t>Year 1</t>
  </si>
  <si>
    <t>Year 2</t>
  </si>
  <si>
    <t>TOTAL</t>
  </si>
  <si>
    <t>Component 1</t>
  </si>
  <si>
    <t>Component 2</t>
  </si>
  <si>
    <t>Component 3</t>
  </si>
  <si>
    <t>Component 1 Support for WSOs in AquaRating implementation</t>
  </si>
  <si>
    <t>Individual consultants for AquaRating implementation (training, accompaniment, validation)</t>
  </si>
  <si>
    <t>Total</t>
  </si>
  <si>
    <t>Unit</t>
  </si>
  <si>
    <t>Nº</t>
  </si>
  <si>
    <t>Unit cost</t>
  </si>
  <si>
    <t>Consultant</t>
  </si>
  <si>
    <t>Days</t>
  </si>
  <si>
    <t>Trips</t>
  </si>
  <si>
    <t>Audit for AquaRating</t>
  </si>
  <si>
    <t>Audit (including trips)</t>
  </si>
  <si>
    <t>Audits</t>
  </si>
  <si>
    <t>Component 2 Diagnostics and improvement plans in asset management</t>
  </si>
  <si>
    <t>Consultancies to generate diagnoses and asset management improvement plans</t>
  </si>
  <si>
    <t>Individual consultants</t>
  </si>
  <si>
    <t>Consulting firm</t>
  </si>
  <si>
    <t>Operators</t>
  </si>
  <si>
    <t>Comprehensive drainage asset management plan</t>
  </si>
  <si>
    <t>Accompany WSOs in implementing identified actions</t>
  </si>
  <si>
    <t>Per operator</t>
  </si>
  <si>
    <t>Jefe de Proyecto</t>
    <phoneticPr fontId="8"/>
  </si>
  <si>
    <t>días</t>
    <phoneticPr fontId="8"/>
  </si>
  <si>
    <t>Ingeniero</t>
  </si>
  <si>
    <t>Economista</t>
  </si>
  <si>
    <t>Ingeniero apoyo</t>
  </si>
  <si>
    <t>Viajes de</t>
  </si>
  <si>
    <t>viaje</t>
    <phoneticPr fontId="8"/>
  </si>
  <si>
    <t>Utilidades y gastos generales</t>
    <phoneticPr fontId="8"/>
  </si>
  <si>
    <t>Total</t>
    <phoneticPr fontId="8"/>
  </si>
  <si>
    <t>Ingeniero senior</t>
  </si>
  <si>
    <t xml:space="preserve"> (entre 10%-15%)</t>
  </si>
  <si>
    <t>Component 3 Practical guide to asset management, and training and dissemination</t>
  </si>
  <si>
    <t>Publication</t>
  </si>
  <si>
    <t>Development of a technical note</t>
  </si>
  <si>
    <t>Dissemination</t>
  </si>
  <si>
    <t>Other costs associated to the development of a technical note (may include translations of existing documents)</t>
  </si>
  <si>
    <t>Individual consultant for the preparation of a workshop</t>
  </si>
  <si>
    <t>Individual consultant</t>
  </si>
  <si>
    <t>Invitees (domestic)</t>
  </si>
  <si>
    <t>Invitees</t>
  </si>
  <si>
    <t>Invitees (international)</t>
  </si>
  <si>
    <t>Other costs associated to the workshop (may include the cost of a venue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</si>
</sst>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$-409]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1"/>
      <name val="Calibri"/>
      <family val="3"/>
      <charset val="128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3"/>
      <charset val="128"/>
      <scheme val="minor"/>
    </font>
    <font>
      <i/>
      <sz val="11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12" fillId="2" borderId="7" xfId="0" applyFont="1" applyFill="1" applyBorder="1" applyAlignment="1">
      <alignment horizontal="left"/>
    </xf>
    <xf numFmtId="0" fontId="12" fillId="2" borderId="7" xfId="0" applyNumberFormat="1" applyFont="1" applyFill="1" applyBorder="1" applyAlignment="1">
      <alignment horizontal="right"/>
    </xf>
    <xf numFmtId="38" fontId="12" fillId="0" borderId="7" xfId="3" applyFont="1" applyBorder="1" applyAlignment="1">
      <alignment horizontal="right"/>
    </xf>
    <xf numFmtId="38" fontId="13" fillId="2" borderId="7" xfId="3" applyFont="1" applyFill="1" applyBorder="1" applyAlignment="1">
      <alignment horizontal="right"/>
    </xf>
    <xf numFmtId="0" fontId="13" fillId="3" borderId="7" xfId="0" applyFont="1" applyFill="1" applyBorder="1" applyAlignment="1">
      <alignment horizontal="right" vertical="center"/>
    </xf>
    <xf numFmtId="0" fontId="13" fillId="3" borderId="7" xfId="0" applyNumberFormat="1" applyFont="1" applyFill="1" applyBorder="1" applyAlignment="1">
      <alignment horizontal="right" vertical="center"/>
    </xf>
    <xf numFmtId="38" fontId="13" fillId="3" borderId="7" xfId="3" applyFont="1" applyFill="1" applyBorder="1" applyAlignment="1">
      <alignment horizontal="right" vertical="center"/>
    </xf>
    <xf numFmtId="38" fontId="9" fillId="0" borderId="7" xfId="3" applyFont="1" applyBorder="1" applyAlignment="1">
      <alignment horizontal="right"/>
    </xf>
    <xf numFmtId="0" fontId="12" fillId="2" borderId="7" xfId="0" applyFont="1" applyFill="1" applyBorder="1" applyAlignment="1">
      <alignment horizontal="left" wrapText="1"/>
    </xf>
    <xf numFmtId="38" fontId="13" fillId="0" borderId="7" xfId="3" applyFont="1" applyBorder="1" applyAlignment="1">
      <alignment horizontal="right"/>
    </xf>
    <xf numFmtId="165" fontId="12" fillId="0" borderId="0" xfId="0" applyNumberFormat="1" applyFont="1"/>
    <xf numFmtId="38" fontId="12" fillId="2" borderId="7" xfId="3" applyFon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38" fontId="9" fillId="2" borderId="7" xfId="3" applyFont="1" applyFill="1" applyBorder="1" applyAlignment="1"/>
    <xf numFmtId="0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center"/>
    </xf>
    <xf numFmtId="38" fontId="9" fillId="0" borderId="7" xfId="3" applyFont="1" applyBorder="1" applyAlignment="1">
      <alignment horizontal="center"/>
    </xf>
    <xf numFmtId="38" fontId="12" fillId="3" borderId="7" xfId="3" applyFont="1" applyFill="1" applyBorder="1" applyAlignment="1">
      <alignment horizontal="right" vertical="center"/>
    </xf>
    <xf numFmtId="38" fontId="12" fillId="0" borderId="0" xfId="0" applyNumberFormat="1" applyFont="1"/>
    <xf numFmtId="0" fontId="12" fillId="0" borderId="7" xfId="0" applyFont="1" applyBorder="1" applyAlignment="1">
      <alignment horizontal="center" vertical="center"/>
    </xf>
    <xf numFmtId="38" fontId="9" fillId="2" borderId="7" xfId="3" applyFont="1" applyFill="1" applyBorder="1" applyAlignment="1">
      <alignment horizontal="right"/>
    </xf>
    <xf numFmtId="38" fontId="12" fillId="0" borderId="7" xfId="3" applyFont="1" applyBorder="1" applyAlignment="1">
      <alignment horizontal="right" vertical="center"/>
    </xf>
    <xf numFmtId="44" fontId="12" fillId="0" borderId="0" xfId="0" applyNumberFormat="1" applyFont="1" applyAlignment="1">
      <alignment horizontal="center" vertical="center"/>
    </xf>
    <xf numFmtId="0" fontId="12" fillId="4" borderId="7" xfId="0" applyFont="1" applyFill="1" applyBorder="1" applyAlignment="1">
      <alignment horizontal="left"/>
    </xf>
    <xf numFmtId="38" fontId="12" fillId="4" borderId="7" xfId="3" applyFont="1" applyFill="1" applyBorder="1" applyAlignment="1">
      <alignment horizontal="right"/>
    </xf>
    <xf numFmtId="0" fontId="12" fillId="4" borderId="7" xfId="0" applyFont="1" applyFill="1" applyBorder="1" applyAlignment="1">
      <alignment horizontal="left" indent="1"/>
    </xf>
    <xf numFmtId="9" fontId="4" fillId="0" borderId="0" xfId="4" applyFont="1" applyAlignment="1"/>
    <xf numFmtId="0" fontId="12" fillId="4" borderId="7" xfId="0" applyFont="1" applyFill="1" applyBorder="1" applyAlignment="1">
      <alignment horizontal="left" indent="2"/>
    </xf>
    <xf numFmtId="0" fontId="13" fillId="4" borderId="7" xfId="0" applyFont="1" applyFill="1" applyBorder="1" applyAlignment="1">
      <alignment horizontal="center"/>
    </xf>
    <xf numFmtId="38" fontId="13" fillId="4" borderId="7" xfId="3" applyFont="1" applyFill="1" applyBorder="1" applyAlignment="1">
      <alignment horizontal="right"/>
    </xf>
    <xf numFmtId="0" fontId="12" fillId="4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12" fillId="0" borderId="7" xfId="0" applyFont="1" applyFill="1" applyBorder="1" applyAlignment="1">
      <alignment horizontal="left"/>
    </xf>
    <xf numFmtId="38" fontId="12" fillId="0" borderId="7" xfId="3" applyFont="1" applyFill="1" applyBorder="1" applyAlignment="1">
      <alignment horizontal="right"/>
    </xf>
    <xf numFmtId="0" fontId="4" fillId="0" borderId="0" xfId="0" applyFont="1" applyFill="1"/>
    <xf numFmtId="0" fontId="4" fillId="2" borderId="7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38" fontId="4" fillId="2" borderId="7" xfId="3" applyFont="1" applyFill="1" applyBorder="1" applyAlignment="1">
      <alignment horizontal="right"/>
    </xf>
    <xf numFmtId="38" fontId="4" fillId="0" borderId="7" xfId="3" applyFont="1" applyBorder="1" applyAlignment="1">
      <alignment horizontal="right"/>
    </xf>
    <xf numFmtId="0" fontId="12" fillId="4" borderId="7" xfId="0" applyFont="1" applyFill="1" applyBorder="1" applyAlignment="1">
      <alignment horizontal="left" indent="3"/>
    </xf>
    <xf numFmtId="9" fontId="4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38" fontId="12" fillId="0" borderId="7" xfId="3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38" fontId="12" fillId="0" borderId="7" xfId="3" applyFont="1" applyBorder="1" applyAlignment="1">
      <alignment horizontal="center"/>
    </xf>
    <xf numFmtId="38" fontId="12" fillId="0" borderId="7" xfId="3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38" fontId="12" fillId="0" borderId="17" xfId="3" applyFont="1" applyBorder="1" applyAlignment="1">
      <alignment horizontal="center" wrapText="1"/>
    </xf>
    <xf numFmtId="38" fontId="12" fillId="0" borderId="16" xfId="3" applyFont="1" applyBorder="1" applyAlignment="1">
      <alignment horizontal="center" wrapText="1"/>
    </xf>
    <xf numFmtId="38" fontId="12" fillId="0" borderId="18" xfId="3" applyFont="1" applyBorder="1" applyAlignment="1">
      <alignment horizontal="center"/>
    </xf>
    <xf numFmtId="38" fontId="12" fillId="0" borderId="19" xfId="3" applyFont="1" applyBorder="1" applyAlignment="1">
      <alignment horizontal="center"/>
    </xf>
    <xf numFmtId="38" fontId="12" fillId="0" borderId="20" xfId="3" applyFont="1" applyBorder="1" applyAlignment="1">
      <alignment horizontal="center"/>
    </xf>
  </cellXfs>
  <cellStyles count="5">
    <cellStyle name="Comma [0]" xfId="3" builtinId="6"/>
    <cellStyle name="Currency" xfId="1" builtinId="4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60" zoomScaleNormal="120" workbookViewId="0">
      <selection activeCell="C32" sqref="C32"/>
    </sheetView>
  </sheetViews>
  <sheetFormatPr defaultColWidth="8.85546875" defaultRowHeight="14.45"/>
  <cols>
    <col min="1" max="1" width="43.28515625" style="1" bestFit="1" customWidth="1"/>
    <col min="2" max="2" width="15.140625" style="1" customWidth="1"/>
    <col min="3" max="4" width="15.140625" style="1" bestFit="1" customWidth="1"/>
    <col min="5" max="5" width="13.140625" style="1" customWidth="1"/>
    <col min="6" max="6" width="8.85546875" style="1"/>
    <col min="7" max="7" width="14.28515625" style="1" bestFit="1" customWidth="1"/>
    <col min="8" max="8" width="10" style="1" bestFit="1" customWidth="1"/>
    <col min="9" max="16384" width="8.85546875" style="1"/>
  </cols>
  <sheetData>
    <row r="1" spans="1:12" customFormat="1" ht="55.15" customHeight="1">
      <c r="A1" s="75" t="s">
        <v>0</v>
      </c>
      <c r="B1" s="75"/>
      <c r="C1" s="75"/>
      <c r="D1" s="75"/>
      <c r="E1" s="75"/>
      <c r="F1" s="60"/>
      <c r="G1" s="60"/>
      <c r="H1" s="60"/>
      <c r="I1" s="60"/>
    </row>
    <row r="2" spans="1:12" customFormat="1" ht="18">
      <c r="A2" s="74"/>
      <c r="B2" s="74"/>
      <c r="C2" s="74"/>
      <c r="D2" s="74"/>
      <c r="E2" s="74"/>
      <c r="F2" s="74"/>
      <c r="G2" s="74"/>
      <c r="H2" s="74"/>
      <c r="I2" s="74"/>
      <c r="J2" s="71"/>
      <c r="K2" s="71"/>
      <c r="L2" s="71"/>
    </row>
    <row r="3" spans="1:12" ht="29.25" customHeight="1" thickBot="1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" thickBot="1">
      <c r="A4" s="8"/>
      <c r="B4" s="9" t="s">
        <v>1</v>
      </c>
      <c r="C4" s="10" t="s">
        <v>2</v>
      </c>
      <c r="D4" s="11" t="s">
        <v>3</v>
      </c>
      <c r="E4" s="8"/>
      <c r="F4" s="8"/>
      <c r="G4" s="8"/>
      <c r="H4" s="8"/>
      <c r="I4" s="8"/>
      <c r="J4" s="8"/>
      <c r="K4" s="8"/>
      <c r="L4" s="8"/>
    </row>
    <row r="5" spans="1:12">
      <c r="A5" s="2" t="s">
        <v>4</v>
      </c>
      <c r="B5" s="7">
        <f>+'Presu Componente I'!E15</f>
        <v>25050</v>
      </c>
      <c r="C5" s="15">
        <f>+'Presu Componente I'!H15</f>
        <v>224950</v>
      </c>
      <c r="D5" s="12">
        <f>+C5+B5</f>
        <v>250000</v>
      </c>
      <c r="E5" s="8"/>
      <c r="F5" s="8"/>
      <c r="G5" s="8"/>
      <c r="H5" s="8"/>
      <c r="I5" s="8"/>
      <c r="J5" s="8"/>
      <c r="K5" s="8"/>
      <c r="L5" s="8"/>
    </row>
    <row r="6" spans="1:12">
      <c r="A6" s="5" t="s">
        <v>5</v>
      </c>
      <c r="B6" s="17">
        <f>+'Presu. Componente II'!E23</f>
        <v>260925</v>
      </c>
      <c r="C6" s="18">
        <f>+'Presu. Componente II'!H23</f>
        <v>589075</v>
      </c>
      <c r="D6" s="19">
        <f t="shared" ref="D6:D8" si="0">+C6+B6</f>
        <v>850000</v>
      </c>
      <c r="E6" s="8"/>
      <c r="F6" s="8"/>
      <c r="G6" s="8"/>
      <c r="H6" s="8"/>
      <c r="I6" s="8"/>
      <c r="J6" s="8"/>
      <c r="K6" s="8"/>
      <c r="L6" s="8"/>
    </row>
    <row r="7" spans="1:12">
      <c r="A7" s="5" t="s">
        <v>6</v>
      </c>
      <c r="B7" s="7">
        <f>+'Presu Componente III'!E19</f>
        <v>30000</v>
      </c>
      <c r="C7" s="16">
        <f>+'Presu Componente III'!H19</f>
        <v>120000</v>
      </c>
      <c r="D7" s="19">
        <f t="shared" si="0"/>
        <v>150000</v>
      </c>
      <c r="E7" s="20"/>
      <c r="F7" s="8"/>
      <c r="G7" s="8"/>
      <c r="H7" s="8"/>
      <c r="I7" s="8"/>
      <c r="J7" s="8"/>
      <c r="K7" s="8"/>
      <c r="L7" s="8"/>
    </row>
    <row r="8" spans="1:12" ht="15" thickBot="1">
      <c r="A8" s="3" t="s">
        <v>3</v>
      </c>
      <c r="B8" s="6">
        <f>SUM(B5:B7)</f>
        <v>315975</v>
      </c>
      <c r="C8" s="13">
        <f>SUM(C5:C7)</f>
        <v>934025</v>
      </c>
      <c r="D8" s="14">
        <f t="shared" si="0"/>
        <v>1250000</v>
      </c>
      <c r="E8" s="8"/>
      <c r="F8" s="8"/>
      <c r="G8" s="8"/>
      <c r="H8" s="8"/>
      <c r="I8" s="8"/>
      <c r="J8" s="8"/>
      <c r="K8" s="8"/>
      <c r="L8" s="8"/>
    </row>
    <row r="9" spans="1:12">
      <c r="A9" s="8"/>
      <c r="B9" s="8"/>
      <c r="C9" s="8"/>
      <c r="D9" s="21"/>
      <c r="E9" s="8"/>
      <c r="F9" s="8"/>
      <c r="G9" s="8"/>
      <c r="H9" s="8"/>
      <c r="I9" s="8"/>
      <c r="J9" s="8"/>
      <c r="K9" s="8"/>
      <c r="L9" s="8"/>
    </row>
  </sheetData>
  <mergeCells count="2">
    <mergeCell ref="A2:I2"/>
    <mergeCell ref="A1:E1"/>
  </mergeCells>
  <phoneticPr fontId="8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85" zoomScaleNormal="100" zoomScaleSheetLayoutView="85" workbookViewId="0">
      <selection activeCell="J25" sqref="J25"/>
    </sheetView>
  </sheetViews>
  <sheetFormatPr defaultColWidth="9.140625" defaultRowHeight="14.45"/>
  <cols>
    <col min="1" max="1" width="45.140625" style="22" customWidth="1"/>
    <col min="2" max="3" width="9.140625" style="39"/>
    <col min="4" max="4" width="11.7109375" style="40" customWidth="1"/>
    <col min="5" max="5" width="13.140625" style="40" bestFit="1" customWidth="1"/>
    <col min="6" max="6" width="9.140625" style="39"/>
    <col min="7" max="7" width="10.140625" style="40" bestFit="1" customWidth="1"/>
    <col min="8" max="8" width="11.7109375" style="40" bestFit="1" customWidth="1"/>
    <col min="9" max="9" width="15.7109375" style="33" bestFit="1" customWidth="1"/>
    <col min="10" max="10" width="9.140625" style="22"/>
    <col min="11" max="12" width="11.140625" style="22" bestFit="1" customWidth="1"/>
    <col min="13" max="16384" width="9.140625" style="22"/>
  </cols>
  <sheetData>
    <row r="1" spans="1:12" ht="36.6" customHeight="1">
      <c r="A1" s="76" t="str">
        <f>+'Presupuesto Total TC'!A1:I1</f>
        <v>ME-T1360 Continuous Improvement of Water and Sanitation Operators in Mexico --- Application of AquaRating as the Monitoring Tool for Continuous Improvement, and Capacity Building in Asset Management</v>
      </c>
      <c r="B1" s="76"/>
      <c r="C1" s="76"/>
      <c r="D1" s="76"/>
      <c r="E1" s="76"/>
      <c r="F1" s="76"/>
      <c r="G1" s="76"/>
      <c r="H1" s="76"/>
      <c r="I1" s="76"/>
      <c r="J1" s="73"/>
      <c r="K1" s="73"/>
      <c r="L1" s="73"/>
    </row>
    <row r="2" spans="1:12" ht="18">
      <c r="A2" s="77"/>
      <c r="B2" s="77"/>
      <c r="C2" s="77"/>
      <c r="D2" s="77"/>
      <c r="E2" s="77"/>
      <c r="F2" s="77"/>
      <c r="G2" s="77"/>
      <c r="H2" s="77"/>
      <c r="I2" s="77"/>
    </row>
    <row r="3" spans="1:12" ht="18">
      <c r="A3" s="78" t="s">
        <v>7</v>
      </c>
      <c r="B3" s="78"/>
      <c r="C3" s="78"/>
      <c r="D3" s="78"/>
      <c r="E3" s="78"/>
      <c r="F3" s="78"/>
      <c r="G3" s="78"/>
      <c r="H3" s="78"/>
      <c r="I3" s="78"/>
    </row>
    <row r="5" spans="1:12" ht="14.45" customHeight="1">
      <c r="A5" s="79" t="s">
        <v>8</v>
      </c>
      <c r="B5" s="44"/>
      <c r="C5" s="81" t="s">
        <v>1</v>
      </c>
      <c r="D5" s="81"/>
      <c r="E5" s="81"/>
      <c r="F5" s="81" t="s">
        <v>2</v>
      </c>
      <c r="G5" s="81"/>
      <c r="H5" s="81"/>
      <c r="I5" s="82" t="s">
        <v>9</v>
      </c>
    </row>
    <row r="6" spans="1:12" ht="28.9" customHeight="1">
      <c r="A6" s="80"/>
      <c r="B6" s="25" t="s">
        <v>10</v>
      </c>
      <c r="C6" s="25" t="s">
        <v>11</v>
      </c>
      <c r="D6" s="25" t="s">
        <v>12</v>
      </c>
      <c r="E6" s="25" t="s">
        <v>9</v>
      </c>
      <c r="F6" s="25" t="s">
        <v>11</v>
      </c>
      <c r="G6" s="25" t="s">
        <v>12</v>
      </c>
      <c r="H6" s="25" t="s">
        <v>9</v>
      </c>
      <c r="I6" s="82"/>
    </row>
    <row r="7" spans="1:12" s="63" customFormat="1">
      <c r="A7" s="61" t="s">
        <v>13</v>
      </c>
      <c r="B7" s="62" t="s">
        <v>14</v>
      </c>
      <c r="C7" s="62">
        <v>43</v>
      </c>
      <c r="D7" s="62">
        <v>350</v>
      </c>
      <c r="E7" s="62">
        <f>+D7*C7</f>
        <v>15050</v>
      </c>
      <c r="F7" s="62">
        <v>70</v>
      </c>
      <c r="G7" s="62">
        <v>500</v>
      </c>
      <c r="H7" s="62">
        <f>+G7*F7</f>
        <v>35000</v>
      </c>
      <c r="I7" s="62">
        <f>E7+H7</f>
        <v>50050</v>
      </c>
    </row>
    <row r="8" spans="1:12" s="63" customFormat="1">
      <c r="A8" s="61" t="s">
        <v>15</v>
      </c>
      <c r="B8" s="62" t="s">
        <v>15</v>
      </c>
      <c r="C8" s="62">
        <v>4</v>
      </c>
      <c r="D8" s="62">
        <v>2500</v>
      </c>
      <c r="E8" s="62">
        <f>D8*C8</f>
        <v>10000</v>
      </c>
      <c r="F8" s="62">
        <v>4</v>
      </c>
      <c r="G8" s="62">
        <v>2487.5</v>
      </c>
      <c r="H8" s="62">
        <f>G8*F8</f>
        <v>9950</v>
      </c>
      <c r="I8" s="62">
        <f>E8+H8</f>
        <v>19950</v>
      </c>
    </row>
    <row r="9" spans="1:12">
      <c r="A9" s="27" t="s">
        <v>3</v>
      </c>
      <c r="B9" s="45"/>
      <c r="C9" s="45"/>
      <c r="D9" s="45"/>
      <c r="E9" s="45">
        <f>SUM(E7:E8)</f>
        <v>25050</v>
      </c>
      <c r="F9" s="45"/>
      <c r="G9" s="45"/>
      <c r="H9" s="45">
        <f>SUM(H7:H8)</f>
        <v>44950</v>
      </c>
      <c r="I9" s="45">
        <f>SUM(I7:I8)</f>
        <v>70000</v>
      </c>
    </row>
    <row r="10" spans="1:12" ht="13.5" customHeight="1">
      <c r="A10" s="79" t="s">
        <v>16</v>
      </c>
      <c r="B10" s="30"/>
      <c r="C10" s="81" t="s">
        <v>1</v>
      </c>
      <c r="D10" s="81"/>
      <c r="E10" s="81"/>
      <c r="F10" s="81" t="s">
        <v>2</v>
      </c>
      <c r="G10" s="81"/>
      <c r="H10" s="81"/>
      <c r="I10" s="82" t="s">
        <v>9</v>
      </c>
    </row>
    <row r="11" spans="1:12">
      <c r="A11" s="80"/>
      <c r="B11" s="25" t="s">
        <v>10</v>
      </c>
      <c r="C11" s="25" t="s">
        <v>11</v>
      </c>
      <c r="D11" s="25" t="s">
        <v>12</v>
      </c>
      <c r="E11" s="25" t="s">
        <v>9</v>
      </c>
      <c r="F11" s="25" t="s">
        <v>11</v>
      </c>
      <c r="G11" s="25" t="s">
        <v>12</v>
      </c>
      <c r="H11" s="25" t="s">
        <v>9</v>
      </c>
      <c r="I11" s="82"/>
    </row>
    <row r="12" spans="1:12" s="63" customFormat="1">
      <c r="A12" s="61" t="s">
        <v>17</v>
      </c>
      <c r="B12" s="62" t="s">
        <v>18</v>
      </c>
      <c r="C12" s="62"/>
      <c r="D12" s="62"/>
      <c r="E12" s="62"/>
      <c r="F12" s="62">
        <v>6</v>
      </c>
      <c r="G12" s="62">
        <v>30000</v>
      </c>
      <c r="H12" s="62">
        <f>+G12*F12</f>
        <v>180000</v>
      </c>
      <c r="I12" s="62">
        <f>E12+H12</f>
        <v>180000</v>
      </c>
    </row>
    <row r="13" spans="1:12">
      <c r="A13" s="27" t="s">
        <v>3</v>
      </c>
      <c r="B13" s="45"/>
      <c r="C13" s="45"/>
      <c r="D13" s="45"/>
      <c r="E13" s="45"/>
      <c r="F13" s="45"/>
      <c r="G13" s="45"/>
      <c r="H13" s="45">
        <f>SUM(H12:H12)</f>
        <v>180000</v>
      </c>
      <c r="I13" s="45">
        <f>SUM(I12:I12)</f>
        <v>180000</v>
      </c>
    </row>
    <row r="14" spans="1:12">
      <c r="A14" s="35"/>
      <c r="B14" s="44"/>
      <c r="C14" s="81" t="s">
        <v>1</v>
      </c>
      <c r="D14" s="81"/>
      <c r="E14" s="81"/>
      <c r="F14" s="81" t="s">
        <v>2</v>
      </c>
      <c r="G14" s="81"/>
      <c r="H14" s="81"/>
      <c r="I14" s="30" t="s">
        <v>3</v>
      </c>
    </row>
    <row r="15" spans="1:12" ht="15" customHeight="1">
      <c r="A15" s="36" t="s">
        <v>3</v>
      </c>
      <c r="B15" s="37"/>
      <c r="C15" s="38"/>
      <c r="D15" s="38"/>
      <c r="E15" s="38">
        <f>E9+E13</f>
        <v>25050</v>
      </c>
      <c r="F15" s="37"/>
      <c r="G15" s="38"/>
      <c r="H15" s="38">
        <f>H9+H13</f>
        <v>224950</v>
      </c>
      <c r="I15" s="30">
        <f>I9+I13</f>
        <v>250000</v>
      </c>
      <c r="K15" s="33"/>
    </row>
  </sheetData>
  <mergeCells count="13">
    <mergeCell ref="A10:A11"/>
    <mergeCell ref="C10:E10"/>
    <mergeCell ref="F10:H10"/>
    <mergeCell ref="I10:I11"/>
    <mergeCell ref="F14:H14"/>
    <mergeCell ref="C14:E14"/>
    <mergeCell ref="A1:I1"/>
    <mergeCell ref="A2:I2"/>
    <mergeCell ref="A3:I3"/>
    <mergeCell ref="A5:A6"/>
    <mergeCell ref="C5:E5"/>
    <mergeCell ref="F5:H5"/>
    <mergeCell ref="I5:I6"/>
  </mergeCells>
  <phoneticPr fontId="8"/>
  <pageMargins left="0.7" right="0.7" top="0.75" bottom="0.75" header="0.3" footer="0.3"/>
  <pageSetup scale="9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view="pageBreakPreview" topLeftCell="A2" zoomScale="70" zoomScaleNormal="100" zoomScaleSheetLayoutView="70" workbookViewId="0">
      <selection activeCell="F35" sqref="F35"/>
    </sheetView>
  </sheetViews>
  <sheetFormatPr defaultColWidth="8.85546875" defaultRowHeight="14.45"/>
  <cols>
    <col min="1" max="1" width="36.7109375" style="41" customWidth="1"/>
    <col min="2" max="2" width="11.7109375" style="41" customWidth="1"/>
    <col min="3" max="3" width="6.42578125" style="41" customWidth="1"/>
    <col min="4" max="4" width="12.140625" style="41" bestFit="1" customWidth="1"/>
    <col min="5" max="5" width="13.140625" style="41" bestFit="1" customWidth="1"/>
    <col min="6" max="6" width="8.85546875" style="41" customWidth="1"/>
    <col min="7" max="7" width="9.7109375" style="41" bestFit="1" customWidth="1"/>
    <col min="8" max="8" width="12.140625" style="41" bestFit="1" customWidth="1"/>
    <col min="9" max="9" width="14.85546875" style="41" bestFit="1" customWidth="1"/>
    <col min="10" max="10" width="8.85546875" style="41"/>
    <col min="11" max="11" width="12.7109375" style="41" bestFit="1" customWidth="1"/>
    <col min="12" max="14" width="8.85546875" style="41"/>
    <col min="15" max="15" width="11" style="41" bestFit="1" customWidth="1"/>
    <col min="16" max="16384" width="8.85546875" style="41"/>
  </cols>
  <sheetData>
    <row r="1" spans="1:11" s="22" customFormat="1" ht="36" customHeight="1">
      <c r="A1" s="76" t="str">
        <f>+'Presupuesto Total TC'!A1:I1</f>
        <v>ME-T1360 Continuous Improvement of Water and Sanitation Operators in Mexico --- Application of AquaRating as the Monitoring Tool for Continuous Improvement, and Capacity Building in Asset Management</v>
      </c>
      <c r="B1" s="76"/>
      <c r="C1" s="76"/>
      <c r="D1" s="76"/>
      <c r="E1" s="76"/>
      <c r="F1" s="76"/>
      <c r="G1" s="76"/>
      <c r="H1" s="76"/>
      <c r="I1" s="76"/>
    </row>
    <row r="2" spans="1:11" s="22" customFormat="1" ht="18">
      <c r="A2" s="77"/>
      <c r="B2" s="77"/>
      <c r="C2" s="77"/>
      <c r="D2" s="77"/>
      <c r="E2" s="77"/>
      <c r="F2" s="77"/>
      <c r="G2" s="77"/>
      <c r="H2" s="77"/>
      <c r="I2" s="77"/>
      <c r="J2" s="73"/>
      <c r="K2" s="73"/>
    </row>
    <row r="3" spans="1:11" ht="18">
      <c r="A3" s="78" t="s">
        <v>19</v>
      </c>
      <c r="B3" s="78"/>
      <c r="C3" s="78"/>
      <c r="D3" s="78"/>
      <c r="E3" s="78"/>
      <c r="F3" s="78"/>
      <c r="G3" s="78"/>
      <c r="H3" s="78"/>
      <c r="I3" s="78"/>
    </row>
    <row r="4" spans="1:11">
      <c r="A4" s="42"/>
      <c r="B4" s="43"/>
      <c r="C4" s="43"/>
      <c r="D4" s="43"/>
      <c r="E4" s="43"/>
      <c r="F4" s="43"/>
      <c r="G4" s="43"/>
    </row>
    <row r="5" spans="1:11" ht="14.45" customHeight="1">
      <c r="A5" s="79" t="s">
        <v>20</v>
      </c>
      <c r="B5" s="44"/>
      <c r="C5" s="81" t="s">
        <v>1</v>
      </c>
      <c r="D5" s="81"/>
      <c r="E5" s="81"/>
      <c r="F5" s="81" t="s">
        <v>2</v>
      </c>
      <c r="G5" s="81"/>
      <c r="H5" s="81"/>
      <c r="I5" s="82" t="s">
        <v>9</v>
      </c>
    </row>
    <row r="6" spans="1:11" ht="42.75" customHeight="1">
      <c r="A6" s="80"/>
      <c r="B6" s="25" t="s">
        <v>10</v>
      </c>
      <c r="C6" s="25" t="s">
        <v>11</v>
      </c>
      <c r="D6" s="25" t="s">
        <v>12</v>
      </c>
      <c r="E6" s="25" t="s">
        <v>9</v>
      </c>
      <c r="F6" s="25" t="s">
        <v>11</v>
      </c>
      <c r="G6" s="25" t="s">
        <v>12</v>
      </c>
      <c r="H6" s="25" t="s">
        <v>9</v>
      </c>
      <c r="I6" s="82"/>
    </row>
    <row r="7" spans="1:11">
      <c r="A7" s="23" t="s">
        <v>21</v>
      </c>
      <c r="B7" s="64" t="s">
        <v>14</v>
      </c>
      <c r="C7" s="62">
        <v>25</v>
      </c>
      <c r="D7" s="62">
        <v>400</v>
      </c>
      <c r="E7" s="62">
        <f>+D7*C7</f>
        <v>10000</v>
      </c>
      <c r="F7" s="62"/>
      <c r="G7" s="62"/>
      <c r="H7" s="62"/>
      <c r="I7" s="62">
        <f>E7+H7</f>
        <v>10000</v>
      </c>
    </row>
    <row r="8" spans="1:11">
      <c r="A8" s="23" t="s">
        <v>15</v>
      </c>
      <c r="B8" s="64" t="s">
        <v>15</v>
      </c>
      <c r="C8" s="62">
        <v>10</v>
      </c>
      <c r="D8" s="62">
        <v>2500</v>
      </c>
      <c r="E8" s="62">
        <f>D8*C8</f>
        <v>25000</v>
      </c>
      <c r="F8" s="62"/>
      <c r="G8" s="62"/>
      <c r="H8" s="62"/>
      <c r="I8" s="62">
        <f>E8+H8</f>
        <v>25000</v>
      </c>
    </row>
    <row r="9" spans="1:11">
      <c r="A9" s="65" t="s">
        <v>22</v>
      </c>
      <c r="B9" s="64" t="s">
        <v>23</v>
      </c>
      <c r="C9" s="66">
        <v>1</v>
      </c>
      <c r="D9" s="67">
        <f>+O43</f>
        <v>54925</v>
      </c>
      <c r="E9" s="62">
        <f>D9*C9</f>
        <v>54925</v>
      </c>
      <c r="F9" s="66">
        <v>4</v>
      </c>
      <c r="G9" s="67">
        <f>+O43</f>
        <v>54925</v>
      </c>
      <c r="H9" s="62">
        <f>G9*F9</f>
        <v>219700</v>
      </c>
      <c r="I9" s="67">
        <f>+H9+E9</f>
        <v>274625</v>
      </c>
    </row>
    <row r="10" spans="1:11" s="22" customFormat="1">
      <c r="A10" s="27" t="s">
        <v>3</v>
      </c>
      <c r="B10" s="45"/>
      <c r="C10" s="45"/>
      <c r="D10" s="45"/>
      <c r="E10" s="45">
        <f>SUM(E7:E9)</f>
        <v>89925</v>
      </c>
      <c r="F10" s="45"/>
      <c r="G10" s="45"/>
      <c r="H10" s="45">
        <f>SUM(H7:H9)</f>
        <v>219700</v>
      </c>
      <c r="I10" s="45">
        <f>+H10+E10</f>
        <v>309625</v>
      </c>
    </row>
    <row r="11" spans="1:11">
      <c r="A11" s="79" t="s">
        <v>24</v>
      </c>
      <c r="B11" s="44"/>
      <c r="C11" s="81" t="s">
        <v>1</v>
      </c>
      <c r="D11" s="81"/>
      <c r="E11" s="81"/>
      <c r="F11" s="81" t="s">
        <v>2</v>
      </c>
      <c r="G11" s="81"/>
      <c r="H11" s="81"/>
      <c r="I11" s="82" t="s">
        <v>9</v>
      </c>
    </row>
    <row r="12" spans="1:11">
      <c r="A12" s="80"/>
      <c r="B12" s="25" t="s">
        <v>10</v>
      </c>
      <c r="C12" s="25" t="s">
        <v>11</v>
      </c>
      <c r="D12" s="25" t="s">
        <v>12</v>
      </c>
      <c r="E12" s="25" t="s">
        <v>9</v>
      </c>
      <c r="F12" s="25" t="s">
        <v>11</v>
      </c>
      <c r="G12" s="25" t="s">
        <v>12</v>
      </c>
      <c r="H12" s="25" t="s">
        <v>9</v>
      </c>
      <c r="I12" s="82"/>
      <c r="K12" s="50"/>
    </row>
    <row r="13" spans="1:11">
      <c r="A13" s="23" t="s">
        <v>21</v>
      </c>
      <c r="B13" s="64" t="s">
        <v>14</v>
      </c>
      <c r="C13" s="62">
        <v>40</v>
      </c>
      <c r="D13" s="62">
        <v>500</v>
      </c>
      <c r="E13" s="62">
        <f>+D13*C13</f>
        <v>20000</v>
      </c>
      <c r="F13" s="62"/>
      <c r="G13" s="62"/>
      <c r="H13" s="62"/>
      <c r="I13" s="62">
        <f>E13+H13</f>
        <v>20000</v>
      </c>
      <c r="K13" s="50"/>
    </row>
    <row r="14" spans="1:11">
      <c r="A14" s="23" t="s">
        <v>15</v>
      </c>
      <c r="B14" s="64" t="s">
        <v>15</v>
      </c>
      <c r="C14" s="62">
        <v>4</v>
      </c>
      <c r="D14" s="62">
        <v>2500</v>
      </c>
      <c r="E14" s="62">
        <f>D14*C14</f>
        <v>10000</v>
      </c>
      <c r="F14" s="62"/>
      <c r="G14" s="62"/>
      <c r="H14" s="62"/>
      <c r="I14" s="62">
        <f>E14+H14</f>
        <v>10000</v>
      </c>
      <c r="K14" s="50"/>
    </row>
    <row r="15" spans="1:11">
      <c r="A15" s="65" t="s">
        <v>22</v>
      </c>
      <c r="B15" s="64"/>
      <c r="C15" s="66"/>
      <c r="D15" s="67"/>
      <c r="E15" s="62">
        <f>+O64</f>
        <v>141000</v>
      </c>
      <c r="F15" s="66"/>
      <c r="G15" s="67"/>
      <c r="H15" s="62">
        <f>+O65</f>
        <v>329000</v>
      </c>
      <c r="I15" s="67">
        <f>+O63</f>
        <v>470000</v>
      </c>
    </row>
    <row r="16" spans="1:11">
      <c r="A16" s="27" t="s">
        <v>3</v>
      </c>
      <c r="B16" s="45"/>
      <c r="C16" s="45"/>
      <c r="D16" s="45"/>
      <c r="E16" s="45">
        <f>SUM(E13:E15)</f>
        <v>171000</v>
      </c>
      <c r="F16" s="45"/>
      <c r="G16" s="45"/>
      <c r="H16" s="45">
        <f>SUM(H13:H15)</f>
        <v>329000</v>
      </c>
      <c r="I16" s="45">
        <f>+H16+E16</f>
        <v>500000</v>
      </c>
    </row>
    <row r="17" spans="1:19">
      <c r="A17" s="79" t="s">
        <v>25</v>
      </c>
      <c r="B17" s="44"/>
      <c r="C17" s="81" t="s">
        <v>1</v>
      </c>
      <c r="D17" s="81"/>
      <c r="E17" s="81"/>
      <c r="F17" s="81" t="s">
        <v>2</v>
      </c>
      <c r="G17" s="81"/>
      <c r="H17" s="81"/>
      <c r="I17" s="82" t="s">
        <v>9</v>
      </c>
    </row>
    <row r="18" spans="1:19">
      <c r="A18" s="80"/>
      <c r="B18" s="25" t="s">
        <v>10</v>
      </c>
      <c r="C18" s="25" t="s">
        <v>11</v>
      </c>
      <c r="D18" s="25" t="s">
        <v>12</v>
      </c>
      <c r="E18" s="25" t="s">
        <v>9</v>
      </c>
      <c r="F18" s="25" t="s">
        <v>11</v>
      </c>
      <c r="G18" s="25" t="s">
        <v>12</v>
      </c>
      <c r="H18" s="25" t="s">
        <v>9</v>
      </c>
      <c r="I18" s="82"/>
      <c r="K18" s="50"/>
    </row>
    <row r="19" spans="1:19">
      <c r="A19" s="23" t="s">
        <v>21</v>
      </c>
      <c r="B19" s="64" t="s">
        <v>14</v>
      </c>
      <c r="C19" s="62"/>
      <c r="D19" s="62"/>
      <c r="E19" s="62"/>
      <c r="F19" s="62">
        <v>120</v>
      </c>
      <c r="G19" s="62">
        <v>303.125</v>
      </c>
      <c r="H19" s="62">
        <f>+G19*F19</f>
        <v>36375</v>
      </c>
      <c r="I19" s="62">
        <f>E19+H19</f>
        <v>36375</v>
      </c>
      <c r="K19" s="50"/>
    </row>
    <row r="20" spans="1:19">
      <c r="A20" s="23" t="s">
        <v>15</v>
      </c>
      <c r="B20" s="64" t="s">
        <v>15</v>
      </c>
      <c r="C20" s="62"/>
      <c r="D20" s="62"/>
      <c r="E20" s="62"/>
      <c r="F20" s="62">
        <v>8</v>
      </c>
      <c r="G20" s="62">
        <v>500</v>
      </c>
      <c r="H20" s="62">
        <f>G20*F20</f>
        <v>4000</v>
      </c>
      <c r="I20" s="62">
        <f>E20+H20</f>
        <v>4000</v>
      </c>
      <c r="K20" s="50"/>
    </row>
    <row r="21" spans="1:19">
      <c r="A21" s="27" t="s">
        <v>3</v>
      </c>
      <c r="B21" s="45"/>
      <c r="C21" s="45"/>
      <c r="D21" s="45"/>
      <c r="E21" s="45">
        <f>SUM(E19:E20)</f>
        <v>0</v>
      </c>
      <c r="F21" s="45"/>
      <c r="G21" s="45"/>
      <c r="H21" s="45">
        <f>SUM(H19:H20)</f>
        <v>40375</v>
      </c>
      <c r="I21" s="45">
        <f>+H21+E21</f>
        <v>40375</v>
      </c>
    </row>
    <row r="22" spans="1:19">
      <c r="A22" s="35"/>
      <c r="B22" s="44"/>
      <c r="C22" s="81" t="s">
        <v>1</v>
      </c>
      <c r="D22" s="81"/>
      <c r="E22" s="81"/>
      <c r="F22" s="81" t="s">
        <v>2</v>
      </c>
      <c r="G22" s="81"/>
      <c r="H22" s="81"/>
      <c r="I22" s="30" t="s">
        <v>3</v>
      </c>
    </row>
    <row r="23" spans="1:19">
      <c r="A23" s="36" t="s">
        <v>3</v>
      </c>
      <c r="B23" s="47"/>
      <c r="C23" s="48"/>
      <c r="D23" s="48"/>
      <c r="E23" s="48">
        <f>+E10+E16+E21</f>
        <v>260925</v>
      </c>
      <c r="F23" s="49"/>
      <c r="G23" s="48"/>
      <c r="H23" s="48">
        <f>+H10+H16+H21</f>
        <v>589075</v>
      </c>
      <c r="I23" s="48">
        <f>+H23+E23</f>
        <v>850000</v>
      </c>
    </row>
    <row r="25" spans="1:19">
      <c r="A25" s="83"/>
      <c r="B25" s="83"/>
      <c r="C25" s="83"/>
      <c r="D25" s="83"/>
      <c r="E25" s="83"/>
      <c r="F25" s="83"/>
      <c r="G25" s="83"/>
      <c r="H25" s="83"/>
      <c r="I25" s="83"/>
    </row>
    <row r="28" spans="1:19" ht="13.9" customHeight="1">
      <c r="A28" s="22"/>
      <c r="K28" s="51"/>
      <c r="L28" s="56"/>
      <c r="M28" s="57"/>
      <c r="N28" s="57"/>
      <c r="O28" s="57"/>
      <c r="P28" s="58"/>
      <c r="Q28" s="58"/>
      <c r="R28" s="58"/>
      <c r="S28" s="58"/>
    </row>
    <row r="29" spans="1:19" ht="13.9" customHeight="1">
      <c r="A29" s="22"/>
      <c r="K29" s="53" t="s">
        <v>26</v>
      </c>
      <c r="L29" s="52"/>
      <c r="M29" s="52"/>
      <c r="N29" s="52"/>
      <c r="O29" s="52"/>
      <c r="P29" s="22"/>
      <c r="Q29" s="22"/>
      <c r="R29" s="33"/>
      <c r="S29" s="22"/>
    </row>
    <row r="30" spans="1:19" ht="13.9" customHeight="1">
      <c r="A30" s="22"/>
      <c r="K30" s="55" t="s">
        <v>27</v>
      </c>
      <c r="L30" s="52" t="s">
        <v>28</v>
      </c>
      <c r="M30" s="52">
        <v>20</v>
      </c>
      <c r="N30" s="52">
        <v>450</v>
      </c>
      <c r="O30" s="52">
        <f>+M30*N30</f>
        <v>9000</v>
      </c>
      <c r="P30" s="22"/>
      <c r="Q30" s="22"/>
      <c r="R30" s="33"/>
      <c r="S30" s="22"/>
    </row>
    <row r="31" spans="1:19" ht="13.9" customHeight="1">
      <c r="A31" s="22"/>
      <c r="K31" s="55" t="s">
        <v>29</v>
      </c>
      <c r="L31" s="52" t="s">
        <v>28</v>
      </c>
      <c r="M31" s="52">
        <v>25</v>
      </c>
      <c r="N31" s="52">
        <v>400</v>
      </c>
      <c r="O31" s="52">
        <f t="shared" ref="O31:O33" si="0">+M31*N31</f>
        <v>10000</v>
      </c>
      <c r="P31" s="22"/>
      <c r="Q31" s="22"/>
      <c r="R31" s="33"/>
      <c r="S31" s="22"/>
    </row>
    <row r="32" spans="1:19" ht="13.9" customHeight="1">
      <c r="K32" s="55" t="s">
        <v>30</v>
      </c>
      <c r="L32" s="52" t="s">
        <v>28</v>
      </c>
      <c r="M32" s="52">
        <v>20</v>
      </c>
      <c r="N32" s="52">
        <v>300</v>
      </c>
      <c r="O32" s="52">
        <f t="shared" si="0"/>
        <v>6000</v>
      </c>
      <c r="P32" s="22"/>
      <c r="Q32" s="22"/>
      <c r="R32" s="33"/>
      <c r="S32" s="22"/>
    </row>
    <row r="33" spans="11:19" ht="13.9" customHeight="1">
      <c r="K33" s="55" t="s">
        <v>31</v>
      </c>
      <c r="L33" s="52" t="s">
        <v>28</v>
      </c>
      <c r="M33" s="52">
        <v>27</v>
      </c>
      <c r="N33" s="52">
        <v>250</v>
      </c>
      <c r="O33" s="52">
        <f t="shared" si="0"/>
        <v>6750</v>
      </c>
      <c r="P33" s="22"/>
      <c r="Q33" s="22"/>
      <c r="R33" s="33"/>
      <c r="S33" s="22"/>
    </row>
    <row r="34" spans="11:19" ht="13.9" customHeight="1">
      <c r="K34" s="55"/>
      <c r="L34" s="52"/>
      <c r="M34" s="52"/>
      <c r="N34" s="52"/>
      <c r="O34" s="52"/>
      <c r="P34" s="22"/>
      <c r="Q34" s="22"/>
      <c r="R34" s="33"/>
      <c r="S34" s="22"/>
    </row>
    <row r="35" spans="11:19" ht="13.9" customHeight="1">
      <c r="K35" s="55" t="s">
        <v>32</v>
      </c>
      <c r="L35" s="52"/>
      <c r="M35" s="52"/>
      <c r="N35" s="52"/>
      <c r="O35" s="52"/>
      <c r="P35" s="22"/>
      <c r="Q35" s="22"/>
      <c r="R35" s="33"/>
      <c r="S35" s="22"/>
    </row>
    <row r="36" spans="11:19" ht="13.9" customHeight="1">
      <c r="K36" s="68" t="s">
        <v>27</v>
      </c>
      <c r="L36" s="52" t="s">
        <v>33</v>
      </c>
      <c r="M36" s="52">
        <v>2</v>
      </c>
      <c r="N36" s="52">
        <f>+'Presu Componente I'!D8</f>
        <v>2500</v>
      </c>
      <c r="O36" s="52">
        <f t="shared" ref="O36:O39" si="1">+M36*N36</f>
        <v>5000</v>
      </c>
      <c r="P36" s="22"/>
      <c r="Q36" s="22"/>
      <c r="R36" s="33"/>
      <c r="S36" s="22"/>
    </row>
    <row r="37" spans="11:19">
      <c r="K37" s="68" t="s">
        <v>29</v>
      </c>
      <c r="L37" s="52" t="s">
        <v>33</v>
      </c>
      <c r="M37" s="52">
        <v>2</v>
      </c>
      <c r="N37" s="52">
        <f>+$N$36</f>
        <v>2500</v>
      </c>
      <c r="O37" s="52">
        <f t="shared" si="1"/>
        <v>5000</v>
      </c>
      <c r="P37" s="22"/>
      <c r="Q37" s="22"/>
      <c r="R37" s="33"/>
      <c r="S37" s="22"/>
    </row>
    <row r="38" spans="11:19">
      <c r="K38" s="68" t="s">
        <v>30</v>
      </c>
      <c r="L38" s="52" t="s">
        <v>33</v>
      </c>
      <c r="M38" s="52">
        <v>2</v>
      </c>
      <c r="N38" s="52">
        <f>+$N$36</f>
        <v>2500</v>
      </c>
      <c r="O38" s="52">
        <f t="shared" si="1"/>
        <v>5000</v>
      </c>
      <c r="P38" s="22"/>
      <c r="Q38" s="22"/>
      <c r="R38" s="33"/>
      <c r="S38" s="22"/>
    </row>
    <row r="39" spans="11:19">
      <c r="K39" s="55" t="s">
        <v>31</v>
      </c>
      <c r="L39" s="52" t="s">
        <v>33</v>
      </c>
      <c r="M39" s="52">
        <v>2</v>
      </c>
      <c r="N39" s="52">
        <f>+$N$36</f>
        <v>2500</v>
      </c>
      <c r="O39" s="52">
        <f t="shared" si="1"/>
        <v>5000</v>
      </c>
      <c r="P39" s="22"/>
      <c r="Q39" s="22"/>
      <c r="R39" s="33"/>
      <c r="S39" s="22"/>
    </row>
    <row r="40" spans="11:19">
      <c r="K40" s="55"/>
      <c r="L40" s="52"/>
      <c r="M40" s="52"/>
      <c r="N40" s="52"/>
      <c r="O40" s="52"/>
      <c r="P40" s="22"/>
      <c r="Q40" s="22"/>
      <c r="R40" s="33"/>
      <c r="S40" s="22"/>
    </row>
    <row r="41" spans="11:19">
      <c r="K41" s="55" t="s">
        <v>34</v>
      </c>
      <c r="L41" s="52"/>
      <c r="M41" s="52"/>
      <c r="N41" s="52"/>
      <c r="O41" s="52">
        <f>0.1*SUM(O30:O33)</f>
        <v>3175</v>
      </c>
      <c r="P41" s="22"/>
      <c r="Q41" s="54"/>
      <c r="R41" s="33"/>
      <c r="S41" s="22"/>
    </row>
    <row r="42" spans="11:19">
      <c r="K42" s="55"/>
      <c r="L42" s="52"/>
      <c r="M42" s="52"/>
      <c r="N42" s="52"/>
      <c r="O42" s="52"/>
      <c r="P42" s="22"/>
      <c r="Q42" s="22"/>
      <c r="R42" s="33"/>
      <c r="S42" s="22"/>
    </row>
    <row r="43" spans="11:19">
      <c r="K43" s="55" t="s">
        <v>35</v>
      </c>
      <c r="L43" s="52"/>
      <c r="M43" s="52"/>
      <c r="N43" s="52"/>
      <c r="O43" s="52">
        <f>+SUM(O30:O41)</f>
        <v>54925</v>
      </c>
      <c r="P43" s="22"/>
      <c r="Q43" s="22"/>
      <c r="R43" s="33"/>
      <c r="S43" s="22"/>
    </row>
    <row r="44" spans="11:19">
      <c r="K44" s="55"/>
      <c r="L44" s="52"/>
      <c r="M44" s="52"/>
      <c r="N44" s="52"/>
      <c r="O44" s="52"/>
      <c r="P44" s="22"/>
      <c r="Q44" s="22"/>
      <c r="R44" s="33"/>
      <c r="S44" s="22"/>
    </row>
    <row r="45" spans="11:19">
      <c r="K45" s="22"/>
      <c r="L45" s="46"/>
      <c r="M45" s="22"/>
      <c r="N45" s="22"/>
      <c r="O45" s="22"/>
      <c r="P45" s="22"/>
      <c r="Q45" s="22"/>
      <c r="R45" s="22"/>
      <c r="S45" s="22"/>
    </row>
    <row r="46" spans="11:19">
      <c r="K46" s="51"/>
      <c r="L46" s="56"/>
      <c r="M46" s="57"/>
      <c r="N46" s="57"/>
      <c r="O46" s="57"/>
      <c r="P46" s="58"/>
      <c r="Q46" s="58"/>
      <c r="R46" s="58"/>
    </row>
    <row r="47" spans="11:19">
      <c r="K47" s="53" t="s">
        <v>26</v>
      </c>
      <c r="L47" s="52"/>
      <c r="M47" s="52"/>
      <c r="N47" s="52"/>
      <c r="O47" s="52"/>
      <c r="P47" s="22"/>
      <c r="Q47" s="22"/>
      <c r="R47" s="33"/>
    </row>
    <row r="48" spans="11:19">
      <c r="K48" s="55" t="s">
        <v>27</v>
      </c>
      <c r="L48" s="52" t="s">
        <v>28</v>
      </c>
      <c r="M48" s="52">
        <v>100</v>
      </c>
      <c r="N48" s="52">
        <v>450</v>
      </c>
      <c r="O48" s="52">
        <f>+M48*N48</f>
        <v>45000</v>
      </c>
      <c r="P48" s="22"/>
      <c r="Q48" s="22"/>
      <c r="R48" s="33"/>
    </row>
    <row r="49" spans="11:18">
      <c r="K49" s="55" t="s">
        <v>36</v>
      </c>
      <c r="L49" s="52" t="s">
        <v>28</v>
      </c>
      <c r="M49" s="52">
        <v>200</v>
      </c>
      <c r="N49" s="52">
        <v>450</v>
      </c>
      <c r="O49" s="52">
        <f t="shared" ref="O49" si="2">+M49*N49</f>
        <v>90000</v>
      </c>
      <c r="P49" s="22"/>
      <c r="Q49" s="22"/>
      <c r="R49" s="33"/>
    </row>
    <row r="50" spans="11:18">
      <c r="K50" s="55" t="s">
        <v>29</v>
      </c>
      <c r="L50" s="52" t="s">
        <v>28</v>
      </c>
      <c r="M50" s="52">
        <v>210</v>
      </c>
      <c r="N50" s="52">
        <v>400</v>
      </c>
      <c r="O50" s="52">
        <f t="shared" ref="O50:O52" si="3">+M50*N50</f>
        <v>84000</v>
      </c>
      <c r="P50" s="22"/>
      <c r="Q50" s="22"/>
      <c r="R50" s="33"/>
    </row>
    <row r="51" spans="11:18">
      <c r="K51" s="55" t="s">
        <v>30</v>
      </c>
      <c r="L51" s="52" t="s">
        <v>28</v>
      </c>
      <c r="M51" s="52">
        <v>120</v>
      </c>
      <c r="N51" s="52">
        <v>400</v>
      </c>
      <c r="O51" s="52">
        <f t="shared" si="3"/>
        <v>48000</v>
      </c>
      <c r="P51" s="22"/>
      <c r="Q51" s="22"/>
      <c r="R51" s="33"/>
    </row>
    <row r="52" spans="11:18">
      <c r="K52" s="55" t="s">
        <v>31</v>
      </c>
      <c r="L52" s="52" t="s">
        <v>28</v>
      </c>
      <c r="M52" s="52">
        <v>210</v>
      </c>
      <c r="N52" s="52">
        <v>300</v>
      </c>
      <c r="O52" s="52">
        <f t="shared" si="3"/>
        <v>63000</v>
      </c>
      <c r="P52" s="22"/>
      <c r="Q52" s="22"/>
      <c r="R52" s="33"/>
    </row>
    <row r="53" spans="11:18">
      <c r="K53" s="55"/>
      <c r="L53" s="52"/>
      <c r="M53" s="52"/>
      <c r="N53" s="52"/>
      <c r="O53" s="52"/>
      <c r="P53" s="22"/>
      <c r="Q53" s="22"/>
      <c r="R53" s="33"/>
    </row>
    <row r="54" spans="11:18">
      <c r="K54" s="55" t="s">
        <v>32</v>
      </c>
      <c r="L54" s="52"/>
      <c r="M54" s="52"/>
      <c r="N54" s="52"/>
      <c r="O54" s="52"/>
      <c r="P54" s="22"/>
      <c r="Q54" s="22"/>
      <c r="R54" s="33"/>
    </row>
    <row r="55" spans="11:18">
      <c r="K55" s="68" t="s">
        <v>27</v>
      </c>
      <c r="L55" s="52" t="s">
        <v>33</v>
      </c>
      <c r="M55" s="52">
        <v>4</v>
      </c>
      <c r="N55" s="52">
        <f>+$N$36</f>
        <v>2500</v>
      </c>
      <c r="O55" s="52">
        <f t="shared" ref="O55:O59" si="4">+M55*N55</f>
        <v>10000</v>
      </c>
      <c r="P55" s="22"/>
      <c r="Q55" s="22"/>
      <c r="R55" s="33"/>
    </row>
    <row r="56" spans="11:18">
      <c r="K56" s="55" t="s">
        <v>36</v>
      </c>
      <c r="L56" s="52" t="s">
        <v>33</v>
      </c>
      <c r="M56" s="52">
        <v>8</v>
      </c>
      <c r="N56" s="52">
        <f>+$N$36</f>
        <v>2500</v>
      </c>
      <c r="O56" s="52">
        <f t="shared" ref="O56" si="5">+M56*N56</f>
        <v>20000</v>
      </c>
      <c r="P56" s="22"/>
      <c r="Q56" s="22"/>
      <c r="R56" s="33"/>
    </row>
    <row r="57" spans="11:18">
      <c r="K57" s="68" t="s">
        <v>29</v>
      </c>
      <c r="L57" s="52" t="s">
        <v>33</v>
      </c>
      <c r="M57" s="52">
        <v>8</v>
      </c>
      <c r="N57" s="52">
        <f>+$N$36</f>
        <v>2500</v>
      </c>
      <c r="O57" s="52">
        <f t="shared" si="4"/>
        <v>20000</v>
      </c>
      <c r="P57" s="22"/>
      <c r="Q57" s="22"/>
      <c r="R57" s="33"/>
    </row>
    <row r="58" spans="11:18">
      <c r="K58" s="68" t="s">
        <v>30</v>
      </c>
      <c r="L58" s="52" t="s">
        <v>33</v>
      </c>
      <c r="M58" s="52">
        <v>4</v>
      </c>
      <c r="N58" s="52">
        <f>+$N$36</f>
        <v>2500</v>
      </c>
      <c r="O58" s="52">
        <f t="shared" si="4"/>
        <v>10000</v>
      </c>
      <c r="P58" s="22"/>
      <c r="Q58" s="22"/>
      <c r="R58" s="33"/>
    </row>
    <row r="59" spans="11:18">
      <c r="K59" s="55" t="s">
        <v>31</v>
      </c>
      <c r="L59" s="52" t="s">
        <v>33</v>
      </c>
      <c r="M59" s="52">
        <v>8</v>
      </c>
      <c r="N59" s="52">
        <f>+$N$36</f>
        <v>2500</v>
      </c>
      <c r="O59" s="52">
        <f t="shared" si="4"/>
        <v>20000</v>
      </c>
      <c r="P59" s="22"/>
      <c r="Q59" s="22"/>
      <c r="R59" s="33"/>
    </row>
    <row r="60" spans="11:18">
      <c r="K60" s="55"/>
      <c r="L60" s="52"/>
      <c r="M60" s="52"/>
      <c r="N60" s="52"/>
      <c r="O60" s="52"/>
      <c r="P60" s="22"/>
      <c r="Q60" s="22"/>
      <c r="R60" s="33"/>
    </row>
    <row r="61" spans="11:18">
      <c r="K61" s="55" t="s">
        <v>34</v>
      </c>
      <c r="L61" s="52"/>
      <c r="M61" s="52"/>
      <c r="N61" s="52"/>
      <c r="O61" s="52">
        <f>O63-SUM(O48:O59)</f>
        <v>60000</v>
      </c>
      <c r="P61" s="22"/>
      <c r="Q61" s="54">
        <f>+O61/O63</f>
        <v>0.1276595744680851</v>
      </c>
      <c r="R61" s="33" t="s">
        <v>37</v>
      </c>
    </row>
    <row r="62" spans="11:18">
      <c r="K62" s="55"/>
      <c r="L62" s="52"/>
      <c r="M62" s="52"/>
      <c r="N62" s="52"/>
      <c r="O62" s="52"/>
      <c r="P62" s="22"/>
      <c r="Q62" s="22"/>
      <c r="R62" s="33"/>
    </row>
    <row r="63" spans="11:18">
      <c r="K63" s="55" t="s">
        <v>35</v>
      </c>
      <c r="L63" s="52"/>
      <c r="M63" s="52"/>
      <c r="N63" s="52"/>
      <c r="O63" s="52">
        <f>500000-I13-I14</f>
        <v>470000</v>
      </c>
      <c r="P63" s="59"/>
      <c r="Q63" s="22"/>
      <c r="R63" s="33"/>
    </row>
    <row r="64" spans="11:18">
      <c r="K64" s="55"/>
      <c r="L64" s="52"/>
      <c r="M64" s="52"/>
      <c r="N64" s="52" t="s">
        <v>1</v>
      </c>
      <c r="O64" s="52">
        <f>+$O$63*P64</f>
        <v>141000</v>
      </c>
      <c r="P64" s="69">
        <v>0.3</v>
      </c>
      <c r="Q64" s="22"/>
      <c r="R64" s="33"/>
    </row>
    <row r="65" spans="11:16">
      <c r="K65" s="55"/>
      <c r="L65" s="52"/>
      <c r="M65" s="52"/>
      <c r="N65" s="52" t="s">
        <v>2</v>
      </c>
      <c r="O65" s="52">
        <f>+$O$63*P65</f>
        <v>329000</v>
      </c>
      <c r="P65" s="70">
        <f>1-P64</f>
        <v>0.7</v>
      </c>
    </row>
  </sheetData>
  <mergeCells count="18">
    <mergeCell ref="A25:I25"/>
    <mergeCell ref="A11:A12"/>
    <mergeCell ref="C11:E11"/>
    <mergeCell ref="F11:H11"/>
    <mergeCell ref="I11:I12"/>
    <mergeCell ref="A17:A18"/>
    <mergeCell ref="C17:E17"/>
    <mergeCell ref="F17:H17"/>
    <mergeCell ref="I17:I18"/>
    <mergeCell ref="F22:H22"/>
    <mergeCell ref="C22:E22"/>
    <mergeCell ref="A1:I1"/>
    <mergeCell ref="A2:I2"/>
    <mergeCell ref="A3:I3"/>
    <mergeCell ref="A5:A6"/>
    <mergeCell ref="F5:H5"/>
    <mergeCell ref="I5:I6"/>
    <mergeCell ref="C5:E5"/>
  </mergeCells>
  <phoneticPr fontId="8"/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5" zoomScaleNormal="100" zoomScaleSheetLayoutView="85" workbookViewId="0">
      <selection activeCell="B32" sqref="B32"/>
    </sheetView>
  </sheetViews>
  <sheetFormatPr defaultColWidth="9.140625" defaultRowHeight="14.45"/>
  <cols>
    <col min="1" max="1" width="45.140625" style="22" customWidth="1"/>
    <col min="2" max="2" width="11.28515625" style="39" customWidth="1"/>
    <col min="3" max="3" width="9.140625" style="39"/>
    <col min="4" max="4" width="11.7109375" style="40" customWidth="1"/>
    <col min="5" max="5" width="13.140625" style="40" bestFit="1" customWidth="1"/>
    <col min="6" max="6" width="9.140625" style="39"/>
    <col min="7" max="7" width="11.85546875" style="40" bestFit="1" customWidth="1"/>
    <col min="8" max="8" width="11.7109375" style="40" bestFit="1" customWidth="1"/>
    <col min="9" max="9" width="15.7109375" style="33" bestFit="1" customWidth="1"/>
    <col min="10" max="10" width="9.140625" style="22"/>
    <col min="11" max="12" width="11.140625" style="22" bestFit="1" customWidth="1"/>
    <col min="13" max="16384" width="9.140625" style="22"/>
  </cols>
  <sheetData>
    <row r="1" spans="1:9" ht="36" customHeight="1">
      <c r="A1" s="76" t="str">
        <f>+'Presupuesto Total TC'!A1:I1</f>
        <v>ME-T1360 Continuous Improvement of Water and Sanitation Operators in Mexico --- Application of AquaRating as the Monitoring Tool for Continuous Improvement, and Capacity Building in Asset Management</v>
      </c>
      <c r="B1" s="76"/>
      <c r="C1" s="76"/>
      <c r="D1" s="76"/>
      <c r="E1" s="76"/>
      <c r="F1" s="76"/>
      <c r="G1" s="76"/>
      <c r="H1" s="76"/>
      <c r="I1" s="76"/>
    </row>
    <row r="2" spans="1:9" ht="18">
      <c r="A2" s="77"/>
      <c r="B2" s="77"/>
      <c r="C2" s="77"/>
      <c r="D2" s="77"/>
      <c r="E2" s="77"/>
      <c r="F2" s="77"/>
      <c r="G2" s="77"/>
      <c r="H2" s="77"/>
      <c r="I2" s="77"/>
    </row>
    <row r="3" spans="1:9" ht="18">
      <c r="A3" s="78" t="s">
        <v>38</v>
      </c>
      <c r="B3" s="78"/>
      <c r="C3" s="78"/>
      <c r="D3" s="78"/>
      <c r="E3" s="78"/>
      <c r="F3" s="78"/>
      <c r="G3" s="78"/>
      <c r="H3" s="78"/>
      <c r="I3" s="78"/>
    </row>
    <row r="5" spans="1:9">
      <c r="A5" s="79" t="s">
        <v>39</v>
      </c>
      <c r="B5" s="44"/>
      <c r="C5" s="81" t="s">
        <v>1</v>
      </c>
      <c r="D5" s="81"/>
      <c r="E5" s="81"/>
      <c r="F5" s="81" t="s">
        <v>2</v>
      </c>
      <c r="G5" s="81"/>
      <c r="H5" s="81"/>
      <c r="I5" s="82" t="s">
        <v>9</v>
      </c>
    </row>
    <row r="6" spans="1:9">
      <c r="A6" s="80"/>
      <c r="B6" s="25" t="s">
        <v>10</v>
      </c>
      <c r="C6" s="25" t="s">
        <v>11</v>
      </c>
      <c r="D6" s="25" t="s">
        <v>12</v>
      </c>
      <c r="E6" s="25" t="s">
        <v>9</v>
      </c>
      <c r="F6" s="25" t="s">
        <v>11</v>
      </c>
      <c r="G6" s="25" t="s">
        <v>12</v>
      </c>
      <c r="H6" s="25" t="s">
        <v>9</v>
      </c>
      <c r="I6" s="82"/>
    </row>
    <row r="7" spans="1:9">
      <c r="A7" s="23" t="s">
        <v>40</v>
      </c>
      <c r="B7" s="24"/>
      <c r="C7" s="34"/>
      <c r="D7" s="25"/>
      <c r="E7" s="32">
        <v>20000</v>
      </c>
      <c r="F7" s="34"/>
      <c r="G7" s="34"/>
      <c r="H7" s="25">
        <v>30000</v>
      </c>
      <c r="I7" s="26">
        <f>E7+H7</f>
        <v>50000</v>
      </c>
    </row>
    <row r="8" spans="1:9">
      <c r="A8" s="23" t="s">
        <v>41</v>
      </c>
      <c r="B8" s="24"/>
      <c r="C8" s="34"/>
      <c r="D8" s="25"/>
      <c r="E8" s="32"/>
      <c r="F8" s="34"/>
      <c r="G8" s="34"/>
      <c r="H8" s="25">
        <v>10000</v>
      </c>
      <c r="I8" s="26">
        <f>E8+H8</f>
        <v>10000</v>
      </c>
    </row>
    <row r="9" spans="1:9" ht="46.15" customHeight="1">
      <c r="A9" s="31" t="s">
        <v>42</v>
      </c>
      <c r="B9" s="24"/>
      <c r="C9" s="34"/>
      <c r="D9" s="25"/>
      <c r="E9" s="32">
        <v>10000</v>
      </c>
      <c r="F9" s="34"/>
      <c r="G9" s="34"/>
      <c r="H9" s="25">
        <v>15000</v>
      </c>
      <c r="I9" s="26">
        <f>E9+H9</f>
        <v>25000</v>
      </c>
    </row>
    <row r="10" spans="1:9">
      <c r="A10" s="27" t="s">
        <v>3</v>
      </c>
      <c r="B10" s="28"/>
      <c r="C10" s="29"/>
      <c r="D10" s="29"/>
      <c r="E10" s="29">
        <f>SUM(E7:E9)</f>
        <v>30000</v>
      </c>
      <c r="F10" s="29"/>
      <c r="G10" s="29"/>
      <c r="H10" s="29">
        <f>SUM(H7:H9)</f>
        <v>55000</v>
      </c>
      <c r="I10" s="29">
        <f>+H10+E10</f>
        <v>85000</v>
      </c>
    </row>
    <row r="11" spans="1:9" ht="14.45" customHeight="1">
      <c r="A11" s="79" t="s">
        <v>43</v>
      </c>
      <c r="B11" s="44"/>
      <c r="C11" s="86" t="s">
        <v>1</v>
      </c>
      <c r="D11" s="87"/>
      <c r="E11" s="88"/>
      <c r="F11" s="86" t="s">
        <v>2</v>
      </c>
      <c r="G11" s="87"/>
      <c r="H11" s="88"/>
      <c r="I11" s="84" t="s">
        <v>9</v>
      </c>
    </row>
    <row r="12" spans="1:9" ht="42.75" customHeight="1">
      <c r="A12" s="80"/>
      <c r="B12" s="25" t="s">
        <v>10</v>
      </c>
      <c r="C12" s="25" t="s">
        <v>11</v>
      </c>
      <c r="D12" s="25" t="s">
        <v>12</v>
      </c>
      <c r="E12" s="25" t="s">
        <v>9</v>
      </c>
      <c r="F12" s="25" t="s">
        <v>11</v>
      </c>
      <c r="G12" s="25" t="s">
        <v>12</v>
      </c>
      <c r="H12" s="25" t="s">
        <v>9</v>
      </c>
      <c r="I12" s="85"/>
    </row>
    <row r="13" spans="1:9" s="41" customFormat="1">
      <c r="A13" s="23" t="s">
        <v>44</v>
      </c>
      <c r="B13" s="64" t="s">
        <v>14</v>
      </c>
      <c r="C13" s="62"/>
      <c r="D13" s="62"/>
      <c r="E13" s="62"/>
      <c r="F13" s="62">
        <v>20</v>
      </c>
      <c r="G13" s="62">
        <v>300</v>
      </c>
      <c r="H13" s="62">
        <f>+G13*F13</f>
        <v>6000</v>
      </c>
      <c r="I13" s="62">
        <f>E13+H13</f>
        <v>6000</v>
      </c>
    </row>
    <row r="14" spans="1:9" s="41" customFormat="1">
      <c r="A14" s="23" t="s">
        <v>45</v>
      </c>
      <c r="B14" s="64" t="s">
        <v>46</v>
      </c>
      <c r="C14" s="62"/>
      <c r="D14" s="62"/>
      <c r="E14" s="62"/>
      <c r="F14" s="62">
        <v>40</v>
      </c>
      <c r="G14" s="62">
        <v>750</v>
      </c>
      <c r="H14" s="62">
        <f>G14*F14</f>
        <v>30000</v>
      </c>
      <c r="I14" s="62">
        <f>E14+H14</f>
        <v>30000</v>
      </c>
    </row>
    <row r="15" spans="1:9" s="41" customFormat="1">
      <c r="A15" s="23" t="s">
        <v>47</v>
      </c>
      <c r="B15" s="64" t="s">
        <v>46</v>
      </c>
      <c r="C15" s="62"/>
      <c r="D15" s="62"/>
      <c r="E15" s="62"/>
      <c r="F15" s="62">
        <v>10</v>
      </c>
      <c r="G15" s="62">
        <v>2500</v>
      </c>
      <c r="H15" s="62">
        <f>G15*F15</f>
        <v>25000</v>
      </c>
      <c r="I15" s="62">
        <f>E15+H15</f>
        <v>25000</v>
      </c>
    </row>
    <row r="16" spans="1:9" s="41" customFormat="1" ht="28.9">
      <c r="A16" s="31" t="s">
        <v>48</v>
      </c>
      <c r="B16" s="64"/>
      <c r="C16" s="62"/>
      <c r="D16" s="62"/>
      <c r="E16" s="62"/>
      <c r="F16" s="62"/>
      <c r="G16" s="62"/>
      <c r="H16" s="62">
        <v>4000</v>
      </c>
      <c r="I16" s="62">
        <f>E16+H16</f>
        <v>4000</v>
      </c>
    </row>
    <row r="17" spans="1:11">
      <c r="A17" s="27" t="s">
        <v>3</v>
      </c>
      <c r="B17" s="28"/>
      <c r="C17" s="29"/>
      <c r="D17" s="29"/>
      <c r="E17" s="29"/>
      <c r="F17" s="29"/>
      <c r="G17" s="29"/>
      <c r="H17" s="29">
        <f>SUM(H13:H16)</f>
        <v>65000</v>
      </c>
      <c r="I17" s="29">
        <f>+H17+E17</f>
        <v>65000</v>
      </c>
    </row>
    <row r="18" spans="1:11">
      <c r="A18" s="35"/>
      <c r="B18" s="30"/>
      <c r="C18" s="81" t="s">
        <v>1</v>
      </c>
      <c r="D18" s="81"/>
      <c r="E18" s="81"/>
      <c r="F18" s="81" t="s">
        <v>2</v>
      </c>
      <c r="G18" s="81"/>
      <c r="H18" s="81"/>
      <c r="I18" s="30" t="s">
        <v>3</v>
      </c>
    </row>
    <row r="19" spans="1:11" ht="15" customHeight="1">
      <c r="A19" s="36" t="s">
        <v>3</v>
      </c>
      <c r="B19" s="37"/>
      <c r="C19" s="38"/>
      <c r="D19" s="38"/>
      <c r="E19" s="38">
        <f>+E10+E17</f>
        <v>30000</v>
      </c>
      <c r="F19" s="72"/>
      <c r="G19" s="38"/>
      <c r="H19" s="38">
        <f>+H10+H17</f>
        <v>120000</v>
      </c>
      <c r="I19" s="30">
        <f>+H19+E19</f>
        <v>150000</v>
      </c>
      <c r="K19" s="33"/>
    </row>
  </sheetData>
  <mergeCells count="13">
    <mergeCell ref="C18:E18"/>
    <mergeCell ref="F18:H18"/>
    <mergeCell ref="I11:I12"/>
    <mergeCell ref="A1:I1"/>
    <mergeCell ref="A2:I2"/>
    <mergeCell ref="A3:I3"/>
    <mergeCell ref="A11:A12"/>
    <mergeCell ref="C11:E11"/>
    <mergeCell ref="F11:H11"/>
    <mergeCell ref="A5:A6"/>
    <mergeCell ref="C5:E5"/>
    <mergeCell ref="F5:H5"/>
    <mergeCell ref="I5:I6"/>
  </mergeCells>
  <phoneticPr fontId="8"/>
  <pageMargins left="0.7" right="0.7" top="0.75" bottom="0.75" header="0.3" footer="0.3"/>
  <pageSetup scale="8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Mexico</TermName>
          <TermId xmlns="http://schemas.microsoft.com/office/infopath/2007/PartnerControls">0eba6470-e7ea-46fd-a959-d4c243acaf26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ATN/JF-16656-ME;</Approval_x0020_Number>
    <Phase xmlns="cdc7663a-08f0-4737-9e8c-148ce897a09c">ACTIVE</Phase>
    <Document_x0020_Author xmlns="cdc7663a-08f0-4737-9e8c-148ce897a09c">Lopez, Liliana M.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58dede58-0f72-4d2f-8205-0b2af4d108e7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Related_x0020_SisCor_x0020_Number xmlns="cdc7663a-08f0-4737-9e8c-148ce897a09c" xsi:nil="true"/>
    <TaxCatchAll xmlns="cdc7663a-08f0-4737-9e8c-148ce897a09c">
      <Value>61</Value>
      <Value>87</Value>
      <Value>31</Value>
      <Value>1</Value>
      <Value>175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ME-T1360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R0002024488</Record_x0020_Number>
    <_dlc_DocId xmlns="cdc7663a-08f0-4737-9e8c-148ce897a09c">EZSHARE-2064090851-10</_dlc_DocId>
    <_dlc_DocIdUrl xmlns="cdc7663a-08f0-4737-9e8c-148ce897a09c">
      <Url>https://idbg.sharepoint.com/teams/EZ-ME-TCP/ME-T1360/_layouts/15/DocIdRedir.aspx?ID=EZSHARE-2064090851-10</Url>
      <Description>EZSHARE-2064090851-10</Description>
    </_dlc_DocIdUrl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EEBE9469BBB9A4FAFBB5408C5EFB391" ma:contentTypeVersion="29" ma:contentTypeDescription="A content type to manage public (operations) IDB documents" ma:contentTypeScope="" ma:versionID="e34fc72b81d5bc2e213143cf986dc55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d9d2c0b2151e31e0ea900f4216a5fc8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ME-T1360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166E6992-5FA8-4AF5-9964-59568B10F7A1}"/>
</file>

<file path=customXml/itemProps2.xml><?xml version="1.0" encoding="utf-8"?>
<ds:datastoreItem xmlns:ds="http://schemas.openxmlformats.org/officeDocument/2006/customXml" ds:itemID="{24B31970-B169-423D-A6B4-29C4B7A53388}"/>
</file>

<file path=customXml/itemProps3.xml><?xml version="1.0" encoding="utf-8"?>
<ds:datastoreItem xmlns:ds="http://schemas.openxmlformats.org/officeDocument/2006/customXml" ds:itemID="{4EDC50C8-9F41-4BE4-B34D-45294B49E182}"/>
</file>

<file path=customXml/itemProps4.xml><?xml version="1.0" encoding="utf-8"?>
<ds:datastoreItem xmlns:ds="http://schemas.openxmlformats.org/officeDocument/2006/customXml" ds:itemID="{21B74C81-14C0-41BF-A5EF-1D5ED156373E}"/>
</file>

<file path=customXml/itemProps5.xml><?xml version="1.0" encoding="utf-8"?>
<ds:datastoreItem xmlns:ds="http://schemas.openxmlformats.org/officeDocument/2006/customXml" ds:itemID="{294963CF-F87C-4012-806A-E87884B1ADFE}"/>
</file>

<file path=customXml/itemProps6.xml><?xml version="1.0" encoding="utf-8"?>
<ds:datastoreItem xmlns:ds="http://schemas.openxmlformats.org/officeDocument/2006/customXml" ds:itemID="{D0730B47-F15C-4010-B8B4-417F7A0DF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Inter-American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Raimon Puigjaner</dc:creator>
  <cp:keywords/>
  <dc:description/>
  <cp:lastModifiedBy>Riquelme, Rodrigo</cp:lastModifiedBy>
  <cp:revision/>
  <dcterms:created xsi:type="dcterms:W3CDTF">2014-05-12T15:52:09Z</dcterms:created>
  <dcterms:modified xsi:type="dcterms:W3CDTF">2018-02-23T22:25:05Z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175;#WATER AND SANITATION|58dede58-0f72-4d2f-8205-0b2af4d108e7</vt:lpwstr>
  </property>
  <property fmtid="{D5CDD505-2E9C-101B-9397-08002B2CF9AE}" pid="7" name="Fund IDB">
    <vt:lpwstr>87;#TBD|d62f6e05-3e80-4abd-9bb4-5f10b4906ff6</vt:lpwstr>
  </property>
  <property fmtid="{D5CDD505-2E9C-101B-9397-08002B2CF9AE}" pid="8" name="Country">
    <vt:lpwstr>31;#Mexico|0eba6470-e7ea-46fd-a959-d4c243acaf26</vt:lpwstr>
  </property>
  <property fmtid="{D5CDD505-2E9C-101B-9397-08002B2CF9AE}" pid="9" name="Sector IDB">
    <vt:lpwstr>61;#WATER AND SANITATION|ba6b63cd-e402-47cb-9357-08149f7ce046</vt:lpwstr>
  </property>
  <property fmtid="{D5CDD505-2E9C-101B-9397-08002B2CF9AE}" pid="10" name="Function Operations IDB">
    <vt:lpwstr>1;#Monitoring and Reporting|df3c2aa1-d63e-41aa-b1f5-bb15dee691ca</vt:lpwstr>
  </property>
  <property fmtid="{D5CDD505-2E9C-101B-9397-08002B2CF9AE}" pid="11" name="_dlc_DocIdItemGuid">
    <vt:lpwstr>b4ffd533-1ad4-4cdd-916c-84cbc1dca49f</vt:lpwstr>
  </property>
  <property fmtid="{D5CDD505-2E9C-101B-9397-08002B2CF9AE}" pid="20" name="Disclosed">
    <vt:bool>false</vt:bool>
  </property>
  <property fmtid="{D5CDD505-2E9C-101B-9397-08002B2CF9AE}" pid="21" name="RecordPoint_ActiveItemMoved">
    <vt:lpwstr>/teams/EZ-ME-TCP/ME-T1360/15 LifeCycle Milestones/Draft Area/Presupuesto Detallado ME-T1360.xlsx</vt:lpwstr>
  </property>
  <property fmtid="{D5CDD505-2E9C-101B-9397-08002B2CF9AE}" pid="22" name="RecordStorageActiveId">
    <vt:lpwstr>017a0bfb-c795-4347-8382-06881af97ea5</vt:lpwstr>
  </property>
  <property fmtid="{D5CDD505-2E9C-101B-9397-08002B2CF9AE}" pid="23" name="Disclosure Activity">
    <vt:lpwstr>TC Annex for OS operations</vt:lpwstr>
  </property>
  <property fmtid="{D5CDD505-2E9C-101B-9397-08002B2CF9AE}" pid="24" name="ContentTypeId">
    <vt:lpwstr>0x0101001A458A224826124E8B45B1D613300CFC002EEBE9469BBB9A4FAFBB5408C5EFB391</vt:lpwstr>
  </property>
</Properties>
</file>