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1" activeTab="3"/>
  </bookViews>
  <sheets>
    <sheet name="Instruções" sheetId="1" r:id="rId1"/>
    <sheet name="Etructura do Programa" sheetId="2" r:id="rId2"/>
    <sheet name="Plano de Aquisições" sheetId="3" r:id="rId3"/>
    <sheet name="Detalhe Plano de Aquisçõe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3">'Detalhe Plano de Aquisções'!$A$1:$S$63</definedName>
    <definedName name="_xlnm.Print_Area" localSheetId="2">'Plano de Aquisições'!$A$1:$C$29</definedName>
    <definedName name="_xlnm.Print_Titles" localSheetId="3">'Detalhe Plano de Aquisções'!$1:$8</definedName>
  </definedNames>
  <calcPr fullCalcOnLoad="1"/>
</workbook>
</file>

<file path=xl/sharedStrings.xml><?xml version="1.0" encoding="utf-8"?>
<sst xmlns="http://schemas.openxmlformats.org/spreadsheetml/2006/main" count="630" uniqueCount="338">
  <si>
    <t>OBRAS</t>
  </si>
  <si>
    <t>Previsto</t>
  </si>
  <si>
    <t>Rechazo de Ofertas</t>
  </si>
  <si>
    <t>Contrato Terminado</t>
  </si>
  <si>
    <t>Dato</t>
  </si>
  <si>
    <t>Desde</t>
  </si>
  <si>
    <t>Hasta</t>
  </si>
  <si>
    <t>3. Tipos de Gasto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</si>
  <si>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</si>
  <si>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</si>
  <si>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</si>
  <si>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</si>
  <si>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</si>
  <si>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</si>
  <si>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</si>
  <si>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</si>
  <si>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</si>
  <si>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</si>
  <si>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</si>
  <si>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</si>
  <si>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4. Componentes</t>
  </si>
  <si>
    <t>Ex-Post</t>
  </si>
  <si>
    <t>Ex-Ante</t>
  </si>
  <si>
    <t>Sistema Nacional</t>
  </si>
  <si>
    <t>Descrição adicional:</t>
  </si>
  <si>
    <t>Licitação Pública Nacional </t>
  </si>
  <si>
    <t>Licitação Pública Internacional por Lotes </t>
  </si>
  <si>
    <t>Processo Cancelado</t>
  </si>
  <si>
    <t>ReLicitação</t>
  </si>
  <si>
    <t>Declaração de Licitação Deserta</t>
  </si>
  <si>
    <t>Processo em curso</t>
  </si>
  <si>
    <t>Licitação Pública Internacional em 2 etapas </t>
  </si>
  <si>
    <t>Licitação Pública Internacional com Precalificación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</si>
  <si>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</si>
  <si>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</si>
  <si>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</si>
  <si>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</si>
  <si>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</si>
  <si>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</si>
  <si>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</si>
  <si>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Assinatura do Contrato</t>
  </si>
  <si>
    <t>Unidade Executora:</t>
  </si>
  <si>
    <t>SERVIÇOS QUE NÃO SÃO DE CONSULTORIA</t>
  </si>
  <si>
    <t>CONSULTORIAS FIRMAS</t>
  </si>
  <si>
    <t>Não Objeção aos  TDR da Atividade</t>
  </si>
  <si>
    <t>Quantidade Estimada de Consultores:</t>
  </si>
  <si>
    <t>CONSULTORIAS INDIVIDUAL</t>
  </si>
  <si>
    <t>CAPACITAÇÃO</t>
  </si>
  <si>
    <t>SUBPROJETOS</t>
  </si>
  <si>
    <t>Objeto da Transferencia:</t>
  </si>
  <si>
    <t>Quantidade Estimada de Subprojetos:</t>
  </si>
  <si>
    <t>Assinatura do Contrato/ Convênio por Adjudicação dos Subprojetos</t>
  </si>
  <si>
    <t>Data de 
Transferencia</t>
  </si>
  <si>
    <t>Comentários</t>
  </si>
  <si>
    <t>Licitação Pública Internacional sem Pré-qualificação</t>
  </si>
  <si>
    <t>Seleção Baseada na Qualidade </t>
  </si>
  <si>
    <t>Seleção Baseada na Qualificação do Consultor (SQC)</t>
  </si>
  <si>
    <t>Seleção Baseado em Orçamento Fixo</t>
  </si>
  <si>
    <t>Comparação de Qualificações (3 CV's)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</si>
  <si>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</si>
  <si>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</si>
  <si>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</si>
  <si>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</si>
  <si>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</si>
  <si>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</si>
  <si>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</si>
  <si>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Comentários - para Sistema Nacional incluir método de Seleção</t>
  </si>
  <si>
    <t>Consultoria firmas</t>
  </si>
  <si>
    <t>Pregão eletronico/Ata</t>
  </si>
  <si>
    <t>Procesos com 100% de contrapartida</t>
  </si>
  <si>
    <t>Colocar "sistema nacional" na coluna de metodo e na coluna de revisão/supervisão + indicar o metodo (pregão ou ata) na coluna de "comentario". Não serão aceitos os procesos usando um sistema nacional com revisão ex-ante nem ex-post</t>
  </si>
  <si>
    <t>Publicação  Manifestação de Interesse</t>
  </si>
  <si>
    <t xml:space="preserve"> Publicação  Manifestação de Interesse</t>
  </si>
  <si>
    <t>Assinatura Contrato</t>
  </si>
  <si>
    <t>Selecionar no menu suspenso</t>
  </si>
  <si>
    <t>Categoria</t>
  </si>
  <si>
    <t xml:space="preserve">Instrucções Gerais </t>
  </si>
  <si>
    <t>Consultoria firmas e Capacitacão</t>
  </si>
  <si>
    <t xml:space="preserve">Instrucções </t>
  </si>
  <si>
    <t>colocar o Nº de componente asociado</t>
  </si>
  <si>
    <t>Objeto</t>
  </si>
  <si>
    <t>Datas Estimadas</t>
  </si>
  <si>
    <t>Unidade Executora*</t>
  </si>
  <si>
    <t>Objeto*</t>
  </si>
  <si>
    <t>Montante Estimado *</t>
  </si>
  <si>
    <t>Componente/Categoria :*</t>
  </si>
  <si>
    <t>Método de Revisão (Selecionar uma das opções):*</t>
  </si>
  <si>
    <t>Datas Estimadas*</t>
  </si>
  <si>
    <t>*: Campos obrigatorios</t>
  </si>
  <si>
    <t>Publicação do Anúncio/Convite</t>
  </si>
  <si>
    <t>Categoria/ Componente</t>
  </si>
  <si>
    <t>Objeto da licitação</t>
  </si>
  <si>
    <t>Colocar "sistema nacional" na coluna de metodo e na coluna de revisão/supervisão + indicar o metodo e "contrapartida"' na coluna" "comentario"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</si>
  <si>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disponiveis: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</si>
  <si>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</si>
  <si>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</si>
  <si>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</si>
  <si>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</si>
  <si>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</si>
  <si>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</si>
  <si>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</si>
  <si>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</si>
  <si>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</si>
  <si>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Licitação  Limitada Internacional(LLI)</t>
  </si>
  <si>
    <t>Nova Licitação</t>
  </si>
  <si>
    <t>Declaração de aquisição Deserta</t>
  </si>
  <si>
    <t>Recusa de Ofertas</t>
  </si>
  <si>
    <t>Contrato concluido</t>
  </si>
  <si>
    <t>Metodos de licitação nacional</t>
  </si>
  <si>
    <t>Pregão Presencial</t>
  </si>
  <si>
    <t>Pregão Eletrónico</t>
  </si>
  <si>
    <t>Ata de registro de preços</t>
  </si>
  <si>
    <t>Concorrencia Publica Nacional</t>
  </si>
  <si>
    <t>Tomada de preços</t>
  </si>
  <si>
    <t>Carta convite</t>
  </si>
  <si>
    <t>Contrataçõ direta</t>
  </si>
  <si>
    <t>Exemplos</t>
  </si>
  <si>
    <t>Seleção Baseada na Qualidade e Custo (SBQC)</t>
  </si>
  <si>
    <t>Seleção Baseada no Menor Custo (SBMC) </t>
  </si>
  <si>
    <t>Licitação Limitada Internacional  (LLI)</t>
  </si>
  <si>
    <t xml:space="preserve">Comparação de Qualificações (3 CV's) </t>
  </si>
  <si>
    <t>Departamento de Estradas de Rodagem do Paraná</t>
  </si>
  <si>
    <t>DER PR</t>
  </si>
  <si>
    <t>SIM</t>
  </si>
  <si>
    <t>Tratamento de Pontos Críticos em Rodovias</t>
  </si>
  <si>
    <t>Tratamento de Pontos Críticos na Linha Ferrea - FERROESTE</t>
  </si>
  <si>
    <t>Trechos Diversos</t>
  </si>
  <si>
    <t>Plano Diretor Rodoviário</t>
  </si>
  <si>
    <t>Estudos de Viabilidade Tecnica Econômica Ambiental de Rodovias</t>
  </si>
  <si>
    <t>Monitoramento e Avaliação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</si>
  <si>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</si>
  <si>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</si>
  <si>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</si>
  <si>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</si>
  <si>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</si>
  <si>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</si>
  <si>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</si>
  <si>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</si>
  <si>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</si>
  <si>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</si>
  <si>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</si>
  <si>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</si>
  <si>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</si>
  <si>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</si>
  <si>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Obras de Repontecialização de Terminais de Carga</t>
  </si>
  <si>
    <t>SEIL</t>
  </si>
  <si>
    <t>3.1</t>
  </si>
  <si>
    <t>Supervisão das Obras Rodoviárias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</si>
  <si>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</si>
  <si>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</si>
  <si>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</si>
  <si>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</si>
  <si>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</si>
  <si>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</si>
  <si>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</si>
  <si>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</si>
  <si>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</si>
  <si>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</si>
  <si>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</si>
  <si>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</si>
  <si>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</si>
  <si>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</si>
  <si>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</si>
  <si>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</si>
  <si>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Montante Estimado BID em US$:</t>
  </si>
  <si>
    <t>Lei Decreto 8666/ Contrapartida Total</t>
  </si>
  <si>
    <t>PROGRAMA ESTRATÉGICO DE INFRAESTRUTURA E LOGÍSTICA DE TRANSPORTES DO PARANÁ</t>
  </si>
  <si>
    <t xml:space="preserve">PLANO DE AQUISIÇÕES (PA) - 60 MESES </t>
  </si>
  <si>
    <t>Quantidade
 de Lotes:</t>
  </si>
  <si>
    <t>Número de 
Processo:</t>
  </si>
  <si>
    <t>Número de
Processo:</t>
  </si>
  <si>
    <t>Montante Estimado 
% Contrapartida:</t>
  </si>
  <si>
    <t>Numero 
PRISM</t>
  </si>
  <si>
    <t>Quant.
 de Lotes:</t>
  </si>
  <si>
    <t>Compensação Ambiental e Desapropriação</t>
  </si>
  <si>
    <t>Diversos Locais</t>
  </si>
  <si>
    <t>Integração de Sistemas do DER</t>
  </si>
  <si>
    <t>Publicação do Anúncio/ Convite</t>
  </si>
  <si>
    <t xml:space="preserve">Reabilitação e Ampliação Capacidade de Rodovias </t>
  </si>
  <si>
    <t>Trecho: São Mateus do Sul - Irati</t>
  </si>
  <si>
    <t>Trecho: Pitanga - Mato Rico</t>
  </si>
  <si>
    <t>Pavimentação da Rodovia PR-364</t>
  </si>
  <si>
    <t>Pavimentação da Rodovia PR-239</t>
  </si>
  <si>
    <t>Reabilitação e Ampliação Capacidade da Rodovia PR-417</t>
  </si>
  <si>
    <t>Trecho: Curitiba-Colombo (Lote 1)</t>
  </si>
  <si>
    <t>Pavimentação da Rodovia PR-912</t>
  </si>
  <si>
    <t>Trecho: Entr. PR 449 - Coronel Domingos Soares</t>
  </si>
  <si>
    <t>Pavimentação da Rodovia PR-090</t>
  </si>
  <si>
    <t>Construção do Contorno de Mal. Cândido Rondon</t>
  </si>
  <si>
    <t>Porto Rico - Porto São José</t>
  </si>
  <si>
    <t>Pavimentação da Rodovia PR-691 ( Estrada Beira Rio)</t>
  </si>
  <si>
    <t>Reabilitação e Ampliação Capacidade da Rodovia PR-415</t>
  </si>
  <si>
    <t>Trecho: Curitiba - Pinhais - Piraquara</t>
  </si>
  <si>
    <t>Reabilitação e Ampliação Capacidade da Rodovia PR-090</t>
  </si>
  <si>
    <t>Trecho: Curitiba - Campo Magro</t>
  </si>
  <si>
    <t>Demais obras</t>
  </si>
  <si>
    <t>Não necessário processo licitatório</t>
  </si>
  <si>
    <t>item</t>
  </si>
  <si>
    <t>2.3</t>
  </si>
  <si>
    <t>2.1.2.1.3</t>
  </si>
  <si>
    <t>2.1.2.1.2</t>
  </si>
  <si>
    <t>2.1.2.1.4</t>
  </si>
  <si>
    <t>2.1.2.1.5</t>
  </si>
  <si>
    <t>2.1.2.1.1</t>
  </si>
  <si>
    <t>2.1.1.1.1</t>
  </si>
  <si>
    <t>2.1.1.1.3</t>
  </si>
  <si>
    <t>2.1.1.1.2</t>
  </si>
  <si>
    <t>2.1.1.1.4</t>
  </si>
  <si>
    <t>2.1.1.1.8</t>
  </si>
  <si>
    <t>2.1.1.2</t>
  </si>
  <si>
    <t>2.1.1.3</t>
  </si>
  <si>
    <t>2.1.3.1.1</t>
  </si>
  <si>
    <t>2.1.3.1.2</t>
  </si>
  <si>
    <t>3.1.1</t>
  </si>
  <si>
    <t>3.2.2</t>
  </si>
  <si>
    <t>3.2.1</t>
  </si>
  <si>
    <t>1.14</t>
  </si>
  <si>
    <t>1.15</t>
  </si>
  <si>
    <t>4.13</t>
  </si>
  <si>
    <t>4.14</t>
  </si>
  <si>
    <t>DEPARTAMENTO DE ESTRADAS DE RODAGEM DO PARANÁ</t>
  </si>
  <si>
    <t>GOVERNO DO ESTADO DO PARANÁ</t>
  </si>
  <si>
    <r>
      <t xml:space="preserve">Método 
</t>
    </r>
    <r>
      <rPr>
        <b/>
        <i/>
        <sz val="14"/>
        <rFont val="Calibri"/>
        <family val="2"/>
      </rPr>
      <t>(Selecionar uma das Opções)</t>
    </r>
    <r>
      <rPr>
        <b/>
        <sz val="14"/>
        <rFont val="Calibri"/>
        <family val="2"/>
      </rPr>
      <t>:*</t>
    </r>
  </si>
  <si>
    <r>
      <t xml:space="preserve">Método 
</t>
    </r>
    <r>
      <rPr>
        <i/>
        <sz val="14"/>
        <rFont val="Calibri"/>
        <family val="2"/>
      </rPr>
      <t>(Selecionar uma das Opções)</t>
    </r>
    <r>
      <rPr>
        <sz val="14"/>
        <rFont val="Calibri"/>
        <family val="2"/>
      </rPr>
      <t>:*</t>
    </r>
  </si>
  <si>
    <r>
      <t xml:space="preserve">Método 
</t>
    </r>
    <r>
      <rPr>
        <i/>
        <sz val="14"/>
        <color indexed="9"/>
        <rFont val="Calibri"/>
        <family val="2"/>
      </rPr>
      <t>(Selecionar uma das Opções)</t>
    </r>
    <r>
      <rPr>
        <sz val="14"/>
        <color indexed="9"/>
        <rFont val="Calibri"/>
        <family val="2"/>
      </rPr>
      <t>:*</t>
    </r>
  </si>
  <si>
    <t>3.1.2</t>
  </si>
  <si>
    <t>Estudos Estratégico dos Centros Logísticos Multimodais</t>
  </si>
  <si>
    <t>4.15</t>
  </si>
  <si>
    <t>4.16</t>
  </si>
  <si>
    <t>Estudos de Concessão para PPP</t>
  </si>
  <si>
    <t>Reestruturação e Padronização de Processos</t>
  </si>
  <si>
    <t>Licitações, Ambientais e Auditorias</t>
  </si>
  <si>
    <t>1.1.2</t>
  </si>
  <si>
    <t>1.1.3</t>
  </si>
  <si>
    <t>1.1.4</t>
  </si>
  <si>
    <t>1.1.5</t>
  </si>
  <si>
    <t>Componente de Investimento</t>
  </si>
  <si>
    <t>Valor Financiado pelo Banco</t>
  </si>
  <si>
    <t>Valor  Total do Programa  (Incluindo Contrapartida)</t>
  </si>
  <si>
    <t>Categoria de Aquisição</t>
  </si>
  <si>
    <t>Cobertura do Plano de Aquisições:</t>
  </si>
  <si>
    <t>1. Cobertura do Plano de Aquisições</t>
  </si>
  <si>
    <t>2. Versão do Plano de Aquisições</t>
  </si>
  <si>
    <t>INFORMAÇÃO PARA ENTRADA INICIAL DO PLANO DE ADQUISIÇÕES
EM CURSO E/OU ULTIMO APRESENTADO</t>
  </si>
  <si>
    <t>Governo do Estado do Paraná</t>
  </si>
  <si>
    <t>Nome Orgão Prestatario</t>
  </si>
  <si>
    <t>Nome Orgão Sub-Executor (se aplicável)</t>
  </si>
  <si>
    <t>Iniciais Orgão Sub-Executor</t>
  </si>
  <si>
    <t>COMPONENTES? (SIM / NÃO)</t>
  </si>
  <si>
    <t>Nome dos componentes (listar por numero ou letra)</t>
  </si>
  <si>
    <r>
      <t xml:space="preserve">Contrato de Empréstimo: </t>
    </r>
    <r>
      <rPr>
        <b/>
        <sz val="14"/>
        <rFont val="Calibri"/>
        <family val="2"/>
      </rPr>
      <t>4299/OC-BR</t>
    </r>
  </si>
  <si>
    <t>Cutitiba - Colombo ( Lote 02)</t>
  </si>
  <si>
    <t>NA</t>
  </si>
  <si>
    <t>2.1.1.1.5</t>
  </si>
  <si>
    <t>Cutitiba - Colombo ( Lote 02) - OAE</t>
  </si>
  <si>
    <t>2.1.1.1.6</t>
  </si>
  <si>
    <t>Reabilitação e Ampliação Capacidade da Rodovia PRC-466</t>
  </si>
  <si>
    <t>Ampliação de capacidade em Guarapuava</t>
  </si>
  <si>
    <t>2.1.1.1.7</t>
  </si>
  <si>
    <t>Reabilitação e Ampliação Capacidade da Rodovia PR-092</t>
  </si>
  <si>
    <t>Curitiba - Almirante Tamandaré</t>
  </si>
  <si>
    <t>Acesso ao Contorno de Castro</t>
  </si>
  <si>
    <t>14.936.293-2</t>
  </si>
  <si>
    <t>14.932.606-5</t>
  </si>
  <si>
    <t>14.951.347-7</t>
  </si>
  <si>
    <t>2.1.3.1.3</t>
  </si>
  <si>
    <t>2.1.3.1.4</t>
  </si>
  <si>
    <t>Construção do Contorno de Francisco Beltrão</t>
  </si>
  <si>
    <t>Construção do Contorno de Castro</t>
  </si>
  <si>
    <t>Construção do Contorno de Wenceslau Braz</t>
  </si>
  <si>
    <t>1.16</t>
  </si>
  <si>
    <t>1.17</t>
  </si>
  <si>
    <t>1.18</t>
  </si>
  <si>
    <t>1.19</t>
  </si>
  <si>
    <t>1.20</t>
  </si>
  <si>
    <t>1.21</t>
  </si>
  <si>
    <t>Acessos Internos</t>
  </si>
  <si>
    <t>Construção de Silo</t>
  </si>
  <si>
    <t>1.1.1.1</t>
  </si>
  <si>
    <t>Estudos e Projetos de Engenharia DER PR</t>
  </si>
  <si>
    <t>1.1.1.2</t>
  </si>
  <si>
    <t>Estudos do Modal Aquaviário</t>
  </si>
  <si>
    <t>Plano Estratégico de Logística e Transportes - PELT</t>
  </si>
  <si>
    <t>Planos Diretores Aeropororturários</t>
  </si>
  <si>
    <t>3.1.3</t>
  </si>
  <si>
    <t>Atualização dos  Planos Hidro e  Aeroviário do Estado</t>
  </si>
  <si>
    <t>2.3.1</t>
  </si>
  <si>
    <t>2.3.2</t>
  </si>
  <si>
    <t>2.3.3</t>
  </si>
  <si>
    <t>Sepervisão de Obras Regional Oeste</t>
  </si>
  <si>
    <t>Supervisão de Obras Regional Leste</t>
  </si>
  <si>
    <t>Supervisão de Obras Regional Campos Gerais</t>
  </si>
  <si>
    <t>Demais trechos</t>
  </si>
  <si>
    <t>Aquisição de Softwares para  Projetos de Engenharia, Desapropriação e Gestão do Programa</t>
  </si>
  <si>
    <t>3.1.4</t>
  </si>
  <si>
    <t xml:space="preserve">Apoio Técnico ao Gerenciamento do Programa </t>
  </si>
  <si>
    <t>Auditoria externa</t>
  </si>
  <si>
    <t>3.2</t>
  </si>
  <si>
    <t>4.17</t>
  </si>
  <si>
    <t>4.18</t>
  </si>
  <si>
    <t>4.19</t>
  </si>
  <si>
    <t>Versão ( 1-2018 ) :</t>
  </si>
  <si>
    <t>Glauco Lobo</t>
  </si>
  <si>
    <t>GMS 010/2017
LPN 107/2017</t>
  </si>
  <si>
    <t>GMS 009/2017
LPN 104/2017</t>
  </si>
  <si>
    <t>GMS 001/2017
LPI 118/2017</t>
  </si>
  <si>
    <t>GMS 002/2017
SDP 004/2017</t>
  </si>
  <si>
    <t>GMS 003/2017
SDP 003/2017</t>
  </si>
  <si>
    <t>GMS 001/2018
SDP 001/2018</t>
  </si>
  <si>
    <t>GMS 001/2017
SDP 111/2017</t>
  </si>
  <si>
    <t>GSM 002/2018</t>
  </si>
  <si>
    <t>Contratação Direta (CD)**</t>
  </si>
  <si>
    <t>** A CONFIRMAR</t>
  </si>
  <si>
    <t>*** PODERÁ SER FEITO CONTRATAÇÃO DIRETA SE FOR UTILIZADO OS SERVIÇOS DO TCE</t>
  </si>
  <si>
    <t>Seleção Baseada no Menor Custo (SBMC) ***</t>
  </si>
  <si>
    <t>GMS 006/14
CR 006/14</t>
  </si>
  <si>
    <t>GMS 010/2013 
CR 010/2013</t>
  </si>
  <si>
    <t>GMS 069/2017
CR 036/2017</t>
  </si>
  <si>
    <t>GMS 201/2017
CR 085/2017</t>
  </si>
  <si>
    <t>GMS 010/2014
CR 010/2014</t>
  </si>
  <si>
    <t>GMS 068/2017
CR 042/2017</t>
  </si>
  <si>
    <t>GMS 265/2017
CR 073/2017</t>
  </si>
  <si>
    <t>Atualizado por: Glauco Tavares Luiz Lobo (Coordenador Geral UGP/BID)</t>
  </si>
  <si>
    <t>GSM 005/2018</t>
  </si>
  <si>
    <t>GSM 003/2018 e GSM 006/2018</t>
  </si>
  <si>
    <t>GSM 004/2018</t>
  </si>
  <si>
    <t>4.20</t>
  </si>
  <si>
    <t>1.1.1.3</t>
  </si>
  <si>
    <t>Estudos e Projetos de Engenharia - Terminais de Carga</t>
  </si>
  <si>
    <t>Estudos e Projetos de Engenharia  - Pontos Críticos FERROESTE</t>
  </si>
  <si>
    <t>Cascavel</t>
  </si>
  <si>
    <t>GMS 001/2018
LPI 050/2018</t>
  </si>
  <si>
    <t>BRB3823</t>
  </si>
  <si>
    <t>Atualizado em: 10/12/18</t>
  </si>
  <si>
    <t>GMS 097/2017
CR 054/2017</t>
  </si>
  <si>
    <t>GMS 153/2018
CR 039/2018</t>
  </si>
  <si>
    <t>BRB3829</t>
  </si>
  <si>
    <t>Versão 03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</si>
</sst>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USD]\ #,##0.00"/>
    <numFmt numFmtId="173" formatCode="[$-416]dd\-mmm\-yy;@"/>
    <numFmt numFmtId="174" formatCode="_-[$$-409]* #,##0.00_ ;_-[$$-409]* \-#,##0.00\ ;_-[$$-409]* &quot;-&quot;??_ ;_-@_ "/>
    <numFmt numFmtId="175" formatCode="0.0%"/>
    <numFmt numFmtId="176" formatCode="[$-416]dddd\,\ d&quot; de &quot;mmmm&quot; de &quot;yyyy"/>
    <numFmt numFmtId="177" formatCode="[$-416]mmm\-yy;@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4"/>
      <name val="Arial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i/>
      <sz val="14"/>
      <color indexed="9"/>
      <name val="Calibri"/>
      <family val="2"/>
    </font>
    <font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6" fillId="42" borderId="5" applyNumberFormat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5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52" fillId="40" borderId="13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19" xfId="86" applyFont="1" applyFill="1" applyBorder="1" applyAlignment="1">
      <alignment horizontal="left" vertical="center" wrapText="1"/>
      <protection/>
    </xf>
    <xf numFmtId="0" fontId="19" fillId="0" borderId="20" xfId="86" applyFont="1" applyBorder="1" applyAlignment="1" applyProtection="1" quotePrefix="1">
      <alignment/>
      <protection/>
    </xf>
    <xf numFmtId="0" fontId="19" fillId="0" borderId="20" xfId="86" applyFont="1" applyBorder="1" applyAlignment="1" applyProtection="1">
      <alignment/>
      <protection/>
    </xf>
    <xf numFmtId="0" fontId="2" fillId="0" borderId="0" xfId="86">
      <alignment/>
      <protection/>
    </xf>
    <xf numFmtId="0" fontId="3" fillId="55" borderId="21" xfId="86" applyFont="1" applyFill="1" applyBorder="1" applyAlignment="1">
      <alignment horizontal="center" vertical="center"/>
      <protection/>
    </xf>
    <xf numFmtId="0" fontId="3" fillId="55" borderId="22" xfId="86" applyFont="1" applyFill="1" applyBorder="1" applyAlignment="1">
      <alignment horizontal="center" vertical="center"/>
      <protection/>
    </xf>
    <xf numFmtId="0" fontId="3" fillId="55" borderId="23" xfId="86" applyFont="1" applyFill="1" applyBorder="1" applyAlignment="1">
      <alignment horizontal="center" vertical="center" wrapText="1"/>
      <protection/>
    </xf>
    <xf numFmtId="0" fontId="19" fillId="0" borderId="24" xfId="86" applyFont="1" applyBorder="1" applyAlignment="1">
      <alignment vertical="center"/>
      <protection/>
    </xf>
    <xf numFmtId="0" fontId="19" fillId="0" borderId="25" xfId="86" applyFont="1" applyBorder="1" applyAlignment="1">
      <alignment vertical="center"/>
      <protection/>
    </xf>
    <xf numFmtId="0" fontId="19" fillId="0" borderId="26" xfId="86" applyFont="1" applyBorder="1" applyAlignment="1">
      <alignment vertical="center"/>
      <protection/>
    </xf>
    <xf numFmtId="0" fontId="19" fillId="0" borderId="27" xfId="86" applyFont="1" applyBorder="1" applyAlignment="1">
      <alignment vertical="center"/>
      <protection/>
    </xf>
    <xf numFmtId="0" fontId="32" fillId="55" borderId="28" xfId="86" applyFont="1" applyFill="1" applyBorder="1" applyAlignment="1">
      <alignment horizontal="center" vertical="center"/>
      <protection/>
    </xf>
    <xf numFmtId="0" fontId="32" fillId="55" borderId="29" xfId="86" applyFont="1" applyFill="1" applyBorder="1" applyAlignment="1">
      <alignment horizontal="center" vertical="center"/>
      <protection/>
    </xf>
    <xf numFmtId="0" fontId="19" fillId="0" borderId="0" xfId="86" applyFont="1" applyAlignment="1">
      <alignment vertical="center"/>
      <protection/>
    </xf>
    <xf numFmtId="172" fontId="19" fillId="0" borderId="24" xfId="86" applyNumberFormat="1" applyFont="1" applyFill="1" applyBorder="1" applyAlignment="1">
      <alignment horizontal="right" vertical="center" wrapText="1"/>
      <protection/>
    </xf>
    <xf numFmtId="172" fontId="19" fillId="0" borderId="25" xfId="86" applyNumberFormat="1" applyFont="1" applyFill="1" applyBorder="1" applyAlignment="1">
      <alignment horizontal="right" vertical="center" wrapText="1"/>
      <protection/>
    </xf>
    <xf numFmtId="0" fontId="19" fillId="0" borderId="20" xfId="86" applyFont="1" applyBorder="1" applyAlignment="1" applyProtection="1">
      <alignment/>
      <protection/>
    </xf>
    <xf numFmtId="0" fontId="19" fillId="0" borderId="24" xfId="86" applyFont="1" applyFill="1" applyBorder="1" applyAlignment="1">
      <alignment vertical="center" wrapText="1"/>
      <protection/>
    </xf>
    <xf numFmtId="0" fontId="33" fillId="56" borderId="30" xfId="85" applyFont="1" applyFill="1" applyBorder="1" applyAlignment="1">
      <alignment horizontal="left" vertical="center" wrapText="1"/>
      <protection/>
    </xf>
    <xf numFmtId="0" fontId="33" fillId="56" borderId="31" xfId="85" applyFont="1" applyFill="1" applyBorder="1" applyAlignment="1">
      <alignment horizontal="left" vertical="center" wrapText="1"/>
      <protection/>
    </xf>
    <xf numFmtId="0" fontId="33" fillId="56" borderId="19" xfId="85" applyFont="1" applyFill="1" applyBorder="1" applyAlignment="1">
      <alignment horizontal="left" vertical="center" wrapText="1"/>
      <protection/>
    </xf>
    <xf numFmtId="0" fontId="19" fillId="0" borderId="23" xfId="86" applyFont="1" applyFill="1" applyBorder="1" applyAlignment="1">
      <alignment vertical="center" wrapText="1"/>
      <protection/>
    </xf>
    <xf numFmtId="0" fontId="19" fillId="0" borderId="25" xfId="86" applyFont="1" applyFill="1" applyBorder="1" applyAlignment="1">
      <alignment vertical="center" wrapText="1"/>
      <protection/>
    </xf>
    <xf numFmtId="0" fontId="19" fillId="0" borderId="27" xfId="86" applyFont="1" applyFill="1" applyBorder="1" applyAlignment="1">
      <alignment vertical="center" wrapText="1"/>
      <protection/>
    </xf>
    <xf numFmtId="0" fontId="19" fillId="0" borderId="32" xfId="86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33" fillId="56" borderId="33" xfId="85" applyFont="1" applyFill="1" applyBorder="1" applyAlignment="1">
      <alignment horizontal="left" vertical="center" wrapText="1"/>
      <protection/>
    </xf>
    <xf numFmtId="0" fontId="33" fillId="0" borderId="0" xfId="85" applyFont="1" applyFill="1" applyBorder="1" applyAlignment="1">
      <alignment horizontal="left" vertical="center" wrapText="1"/>
      <protection/>
    </xf>
    <xf numFmtId="0" fontId="33" fillId="0" borderId="34" xfId="85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/>
    </xf>
    <xf numFmtId="0" fontId="61" fillId="56" borderId="35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4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/>
    </xf>
    <xf numFmtId="0" fontId="60" fillId="0" borderId="37" xfId="0" applyFont="1" applyBorder="1" applyAlignment="1">
      <alignment horizontal="left" vertical="center" wrapText="1"/>
    </xf>
    <xf numFmtId="0" fontId="60" fillId="0" borderId="27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19" fillId="0" borderId="0" xfId="86" applyFont="1" applyFill="1" applyBorder="1" applyAlignment="1">
      <alignment vertical="center" wrapText="1"/>
      <protection/>
    </xf>
    <xf numFmtId="174" fontId="0" fillId="0" borderId="0" xfId="0" applyNumberFormat="1" applyAlignment="1">
      <alignment/>
    </xf>
    <xf numFmtId="17" fontId="19" fillId="0" borderId="26" xfId="86" applyNumberFormat="1" applyFont="1" applyFill="1" applyBorder="1" applyAlignment="1">
      <alignment horizontal="center" vertical="center" wrapText="1"/>
      <protection/>
    </xf>
    <xf numFmtId="17" fontId="19" fillId="0" borderId="27" xfId="86" applyNumberFormat="1" applyFont="1" applyFill="1" applyBorder="1" applyAlignment="1">
      <alignment horizontal="center" vertical="center" wrapText="1"/>
      <protection/>
    </xf>
    <xf numFmtId="0" fontId="19" fillId="0" borderId="24" xfId="86" applyFont="1" applyBorder="1" applyAlignment="1">
      <alignment horizontal="center" vertical="center"/>
      <protection/>
    </xf>
    <xf numFmtId="0" fontId="19" fillId="0" borderId="25" xfId="86" applyFont="1" applyBorder="1" applyAlignment="1">
      <alignment horizontal="center" vertical="center"/>
      <protection/>
    </xf>
    <xf numFmtId="0" fontId="62" fillId="57" borderId="0" xfId="0" applyFont="1" applyFill="1" applyAlignment="1">
      <alignment/>
    </xf>
    <xf numFmtId="0" fontId="63" fillId="57" borderId="0" xfId="0" applyFont="1" applyFill="1" applyAlignment="1">
      <alignment horizontal="left" vertical="center"/>
    </xf>
    <xf numFmtId="4" fontId="62" fillId="57" borderId="0" xfId="0" applyNumberFormat="1" applyFont="1" applyFill="1" applyAlignment="1">
      <alignment/>
    </xf>
    <xf numFmtId="10" fontId="62" fillId="57" borderId="0" xfId="0" applyNumberFormat="1" applyFont="1" applyFill="1" applyAlignment="1">
      <alignment horizontal="center"/>
    </xf>
    <xf numFmtId="10" fontId="62" fillId="57" borderId="0" xfId="0" applyNumberFormat="1" applyFont="1" applyFill="1" applyAlignment="1">
      <alignment/>
    </xf>
    <xf numFmtId="0" fontId="62" fillId="57" borderId="0" xfId="0" applyFont="1" applyFill="1" applyAlignment="1">
      <alignment horizontal="center" vertical="center"/>
    </xf>
    <xf numFmtId="0" fontId="62" fillId="57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22" fillId="0" borderId="0" xfId="85" applyFont="1">
      <alignment/>
      <protection/>
    </xf>
    <xf numFmtId="0" fontId="63" fillId="0" borderId="0" xfId="0" applyFont="1" applyFill="1" applyBorder="1" applyAlignment="1">
      <alignment vertical="center"/>
    </xf>
    <xf numFmtId="0" fontId="22" fillId="0" borderId="0" xfId="85" applyFont="1" applyFill="1" applyBorder="1" applyAlignment="1">
      <alignment vertical="center"/>
      <protection/>
    </xf>
    <xf numFmtId="0" fontId="62" fillId="0" borderId="0" xfId="0" applyFont="1" applyFill="1" applyBorder="1" applyAlignment="1">
      <alignment vertical="center"/>
    </xf>
    <xf numFmtId="4" fontId="24" fillId="18" borderId="26" xfId="85" applyNumberFormat="1" applyFont="1" applyFill="1" applyBorder="1" applyAlignment="1">
      <alignment horizontal="center" vertical="center" wrapText="1"/>
      <protection/>
    </xf>
    <xf numFmtId="10" fontId="24" fillId="18" borderId="26" xfId="85" applyNumberFormat="1" applyFont="1" applyFill="1" applyBorder="1" applyAlignment="1">
      <alignment horizontal="center" vertical="center" wrapText="1"/>
      <protection/>
    </xf>
    <xf numFmtId="0" fontId="24" fillId="18" borderId="26" xfId="85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vertical="center"/>
    </xf>
    <xf numFmtId="0" fontId="26" fillId="0" borderId="38" xfId="85" applyFont="1" applyFill="1" applyBorder="1" applyAlignment="1">
      <alignment horizontal="center" vertical="center" wrapText="1"/>
      <protection/>
    </xf>
    <xf numFmtId="0" fontId="26" fillId="0" borderId="32" xfId="85" applyFont="1" applyFill="1" applyBorder="1" applyAlignment="1">
      <alignment horizontal="center" vertical="center" wrapText="1"/>
      <protection/>
    </xf>
    <xf numFmtId="0" fontId="26" fillId="0" borderId="32" xfId="85" applyFont="1" applyFill="1" applyBorder="1" applyAlignment="1">
      <alignment vertical="center" wrapText="1"/>
      <protection/>
    </xf>
    <xf numFmtId="3" fontId="26" fillId="0" borderId="32" xfId="85" applyNumberFormat="1" applyFont="1" applyFill="1" applyBorder="1" applyAlignment="1">
      <alignment vertical="center" wrapText="1"/>
      <protection/>
    </xf>
    <xf numFmtId="0" fontId="22" fillId="0" borderId="0" xfId="85" applyFont="1" applyAlignment="1">
      <alignment vertical="center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26" fillId="0" borderId="24" xfId="85" applyFont="1" applyFill="1" applyBorder="1" applyAlignment="1">
      <alignment horizontal="center" vertical="center" wrapText="1"/>
      <protection/>
    </xf>
    <xf numFmtId="0" fontId="26" fillId="0" borderId="24" xfId="85" applyFont="1" applyFill="1" applyBorder="1" applyAlignment="1">
      <alignment vertical="center" wrapText="1"/>
      <protection/>
    </xf>
    <xf numFmtId="3" fontId="26" fillId="0" borderId="24" xfId="85" applyNumberFormat="1" applyFont="1" applyFill="1" applyBorder="1" applyAlignment="1">
      <alignment vertical="center" wrapText="1"/>
      <protection/>
    </xf>
    <xf numFmtId="0" fontId="26" fillId="0" borderId="19" xfId="85" applyFont="1" applyFill="1" applyBorder="1" applyAlignment="1">
      <alignment horizontal="center" vertical="center" wrapText="1"/>
      <protection/>
    </xf>
    <xf numFmtId="0" fontId="26" fillId="0" borderId="26" xfId="85" applyFont="1" applyFill="1" applyBorder="1" applyAlignment="1">
      <alignment horizontal="center" vertical="center" wrapText="1"/>
      <protection/>
    </xf>
    <xf numFmtId="0" fontId="26" fillId="0" borderId="26" xfId="85" applyFont="1" applyFill="1" applyBorder="1" applyAlignment="1">
      <alignment vertical="center" wrapText="1"/>
      <protection/>
    </xf>
    <xf numFmtId="3" fontId="26" fillId="0" borderId="26" xfId="85" applyNumberFormat="1" applyFont="1" applyFill="1" applyBorder="1" applyAlignment="1">
      <alignment vertical="center" wrapText="1"/>
      <protection/>
    </xf>
    <xf numFmtId="0" fontId="26" fillId="0" borderId="39" xfId="85" applyFont="1" applyFill="1" applyBorder="1" applyAlignment="1">
      <alignment horizontal="center" vertical="center" wrapText="1"/>
      <protection/>
    </xf>
    <xf numFmtId="0" fontId="26" fillId="0" borderId="40" xfId="85" applyFont="1" applyFill="1" applyBorder="1" applyAlignment="1">
      <alignment horizontal="center" vertical="center" wrapText="1"/>
      <protection/>
    </xf>
    <xf numFmtId="10" fontId="26" fillId="0" borderId="24" xfId="85" applyNumberFormat="1" applyFont="1" applyFill="1" applyBorder="1" applyAlignment="1">
      <alignment horizontal="center" vertical="center" wrapText="1"/>
      <protection/>
    </xf>
    <xf numFmtId="10" fontId="26" fillId="0" borderId="24" xfId="85" applyNumberFormat="1" applyFont="1" applyFill="1" applyBorder="1" applyAlignment="1">
      <alignment vertical="center" wrapText="1"/>
      <protection/>
    </xf>
    <xf numFmtId="0" fontId="26" fillId="0" borderId="41" xfId="85" applyFont="1" applyFill="1" applyBorder="1" applyAlignment="1">
      <alignment horizontal="center" vertical="center" wrapText="1"/>
      <protection/>
    </xf>
    <xf numFmtId="10" fontId="26" fillId="0" borderId="26" xfId="85" applyNumberFormat="1" applyFont="1" applyFill="1" applyBorder="1" applyAlignment="1">
      <alignment horizontal="center" vertical="center" wrapText="1"/>
      <protection/>
    </xf>
    <xf numFmtId="10" fontId="26" fillId="0" borderId="26" xfId="85" applyNumberFormat="1" applyFont="1" applyFill="1" applyBorder="1" applyAlignment="1">
      <alignment vertical="center" wrapText="1"/>
      <protection/>
    </xf>
    <xf numFmtId="0" fontId="26" fillId="0" borderId="0" xfId="85" applyFont="1" applyFill="1" applyBorder="1" applyAlignment="1">
      <alignment horizontal="center" vertical="center" wrapText="1"/>
      <protection/>
    </xf>
    <xf numFmtId="0" fontId="26" fillId="0" borderId="0" xfId="85" applyFont="1" applyFill="1" applyBorder="1" applyAlignment="1">
      <alignment vertical="center" wrapText="1"/>
      <protection/>
    </xf>
    <xf numFmtId="3" fontId="26" fillId="0" borderId="0" xfId="85" applyNumberFormat="1" applyFont="1" applyFill="1" applyBorder="1" applyAlignment="1">
      <alignment vertical="center" wrapText="1"/>
      <protection/>
    </xf>
    <xf numFmtId="10" fontId="26" fillId="0" borderId="0" xfId="85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4" fontId="62" fillId="0" borderId="0" xfId="0" applyNumberFormat="1" applyFont="1" applyAlignment="1">
      <alignment/>
    </xf>
    <xf numFmtId="10" fontId="62" fillId="0" borderId="0" xfId="0" applyNumberFormat="1" applyFont="1" applyAlignment="1">
      <alignment horizontal="center"/>
    </xf>
    <xf numFmtId="10" fontId="62" fillId="0" borderId="0" xfId="0" applyNumberFormat="1" applyFont="1" applyAlignment="1">
      <alignment/>
    </xf>
    <xf numFmtId="0" fontId="62" fillId="0" borderId="0" xfId="0" applyFont="1" applyAlignment="1">
      <alignment horizontal="center" vertical="center"/>
    </xf>
    <xf numFmtId="4" fontId="26" fillId="18" borderId="26" xfId="85" applyNumberFormat="1" applyFont="1" applyFill="1" applyBorder="1" applyAlignment="1">
      <alignment horizontal="center" vertical="center" wrapText="1"/>
      <protection/>
    </xf>
    <xf numFmtId="10" fontId="26" fillId="18" borderId="26" xfId="85" applyNumberFormat="1" applyFont="1" applyFill="1" applyBorder="1" applyAlignment="1">
      <alignment horizontal="center" vertical="center" wrapText="1"/>
      <protection/>
    </xf>
    <xf numFmtId="0" fontId="26" fillId="18" borderId="26" xfId="85" applyFont="1" applyFill="1" applyBorder="1" applyAlignment="1">
      <alignment horizontal="center" vertical="center" wrapText="1"/>
      <protection/>
    </xf>
    <xf numFmtId="4" fontId="26" fillId="0" borderId="24" xfId="85" applyNumberFormat="1" applyFont="1" applyFill="1" applyBorder="1" applyAlignment="1">
      <alignment vertical="center" wrapText="1"/>
      <protection/>
    </xf>
    <xf numFmtId="4" fontId="26" fillId="0" borderId="0" xfId="85" applyNumberFormat="1" applyFont="1" applyFill="1" applyBorder="1" applyAlignment="1">
      <alignment vertical="center" wrapText="1"/>
      <protection/>
    </xf>
    <xf numFmtId="0" fontId="24" fillId="0" borderId="42" xfId="85" applyFont="1" applyFill="1" applyBorder="1" applyAlignment="1">
      <alignment vertical="center"/>
      <protection/>
    </xf>
    <xf numFmtId="0" fontId="24" fillId="0" borderId="0" xfId="85" applyFont="1" applyFill="1" applyBorder="1" applyAlignment="1">
      <alignment vertical="center"/>
      <protection/>
    </xf>
    <xf numFmtId="0" fontId="62" fillId="0" borderId="0" xfId="0" applyFont="1" applyFill="1" applyAlignment="1">
      <alignment/>
    </xf>
    <xf numFmtId="0" fontId="26" fillId="0" borderId="43" xfId="85" applyFont="1" applyFill="1" applyBorder="1" applyAlignment="1">
      <alignment horizontal="center" vertical="center" wrapText="1"/>
      <protection/>
    </xf>
    <xf numFmtId="0" fontId="26" fillId="0" borderId="44" xfId="85" applyFont="1" applyFill="1" applyBorder="1" applyAlignment="1">
      <alignment vertical="center" wrapText="1"/>
      <protection/>
    </xf>
    <xf numFmtId="3" fontId="26" fillId="0" borderId="44" xfId="85" applyNumberFormat="1" applyFont="1" applyFill="1" applyBorder="1" applyAlignment="1">
      <alignment vertical="center" wrapText="1"/>
      <protection/>
    </xf>
    <xf numFmtId="0" fontId="26" fillId="0" borderId="44" xfId="85" applyFont="1" applyFill="1" applyBorder="1" applyAlignment="1">
      <alignment horizontal="center" vertical="center" wrapText="1"/>
      <protection/>
    </xf>
    <xf numFmtId="0" fontId="26" fillId="0" borderId="45" xfId="85" applyFont="1" applyFill="1" applyBorder="1" applyAlignment="1">
      <alignment horizontal="center" vertical="center" wrapText="1"/>
      <protection/>
    </xf>
    <xf numFmtId="0" fontId="26" fillId="0" borderId="46" xfId="85" applyFont="1" applyFill="1" applyBorder="1" applyAlignment="1">
      <alignment vertical="center" wrapText="1"/>
      <protection/>
    </xf>
    <xf numFmtId="0" fontId="26" fillId="0" borderId="32" xfId="90" applyNumberFormat="1" applyFont="1" applyFill="1" applyBorder="1" applyAlignment="1">
      <alignment horizontal="center" vertical="center" wrapText="1"/>
    </xf>
    <xf numFmtId="0" fontId="26" fillId="0" borderId="47" xfId="85" applyFont="1" applyFill="1" applyBorder="1" applyAlignment="1">
      <alignment horizontal="center" vertical="center" wrapText="1"/>
      <protection/>
    </xf>
    <xf numFmtId="0" fontId="26" fillId="0" borderId="48" xfId="85" applyFont="1" applyFill="1" applyBorder="1" applyAlignment="1">
      <alignment vertical="center" wrapText="1"/>
      <protection/>
    </xf>
    <xf numFmtId="0" fontId="26" fillId="0" borderId="24" xfId="90" applyNumberFormat="1" applyFont="1" applyFill="1" applyBorder="1" applyAlignment="1">
      <alignment horizontal="center" vertical="center" wrapText="1"/>
    </xf>
    <xf numFmtId="0" fontId="26" fillId="0" borderId="49" xfId="85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/>
    </xf>
    <xf numFmtId="0" fontId="28" fillId="55" borderId="40" xfId="85" applyFont="1" applyFill="1" applyBorder="1" applyAlignment="1">
      <alignment horizontal="center" vertical="center" wrapText="1"/>
      <protection/>
    </xf>
    <xf numFmtId="0" fontId="28" fillId="55" borderId="24" xfId="85" applyFont="1" applyFill="1" applyBorder="1" applyAlignment="1">
      <alignment horizontal="center" vertical="center"/>
      <protection/>
    </xf>
    <xf numFmtId="0" fontId="28" fillId="55" borderId="50" xfId="85" applyFont="1" applyFill="1" applyBorder="1" applyAlignment="1">
      <alignment horizontal="center" vertical="center" wrapText="1"/>
      <protection/>
    </xf>
    <xf numFmtId="0" fontId="28" fillId="55" borderId="51" xfId="85" applyFont="1" applyFill="1" applyBorder="1" applyAlignment="1">
      <alignment horizontal="center" vertical="center" wrapText="1"/>
      <protection/>
    </xf>
    <xf numFmtId="4" fontId="28" fillId="55" borderId="51" xfId="85" applyNumberFormat="1" applyFont="1" applyFill="1" applyBorder="1" applyAlignment="1">
      <alignment horizontal="center" vertical="center" wrapText="1"/>
      <protection/>
    </xf>
    <xf numFmtId="10" fontId="28" fillId="55" borderId="51" xfId="85" applyNumberFormat="1" applyFont="1" applyFill="1" applyBorder="1" applyAlignment="1">
      <alignment horizontal="center" vertical="center" wrapText="1"/>
      <protection/>
    </xf>
    <xf numFmtId="0" fontId="26" fillId="0" borderId="21" xfId="85" applyFont="1" applyFill="1" applyBorder="1" applyAlignment="1">
      <alignment horizontal="center" vertical="center" wrapText="1"/>
      <protection/>
    </xf>
    <xf numFmtId="0" fontId="26" fillId="0" borderId="52" xfId="85" applyFont="1" applyFill="1" applyBorder="1" applyAlignment="1">
      <alignment horizontal="center" vertical="center" wrapText="1"/>
      <protection/>
    </xf>
    <xf numFmtId="0" fontId="26" fillId="0" borderId="22" xfId="85" applyFont="1" applyFill="1" applyBorder="1" applyAlignment="1">
      <alignment vertical="center" wrapText="1"/>
      <protection/>
    </xf>
    <xf numFmtId="4" fontId="26" fillId="0" borderId="22" xfId="85" applyNumberFormat="1" applyFont="1" applyFill="1" applyBorder="1" applyAlignment="1">
      <alignment vertical="center" wrapText="1"/>
      <protection/>
    </xf>
    <xf numFmtId="10" fontId="26" fillId="0" borderId="22" xfId="85" applyNumberFormat="1" applyFont="1" applyFill="1" applyBorder="1" applyAlignment="1">
      <alignment horizontal="center" vertical="center" wrapText="1"/>
      <protection/>
    </xf>
    <xf numFmtId="10" fontId="26" fillId="0" borderId="22" xfId="85" applyNumberFormat="1" applyFont="1" applyFill="1" applyBorder="1" applyAlignment="1">
      <alignment vertical="center" wrapText="1"/>
      <protection/>
    </xf>
    <xf numFmtId="0" fontId="26" fillId="0" borderId="22" xfId="85" applyFont="1" applyFill="1" applyBorder="1" applyAlignment="1">
      <alignment horizontal="center" vertical="center" wrapText="1"/>
      <protection/>
    </xf>
    <xf numFmtId="0" fontId="26" fillId="0" borderId="53" xfId="85" applyFont="1" applyFill="1" applyBorder="1" applyAlignment="1">
      <alignment vertical="center" wrapText="1"/>
      <protection/>
    </xf>
    <xf numFmtId="4" fontId="26" fillId="0" borderId="26" xfId="85" applyNumberFormat="1" applyFont="1" applyFill="1" applyBorder="1" applyAlignment="1">
      <alignment vertical="center" wrapText="1"/>
      <protection/>
    </xf>
    <xf numFmtId="0" fontId="26" fillId="0" borderId="54" xfId="85" applyFont="1" applyFill="1" applyBorder="1" applyAlignment="1">
      <alignment vertical="center" wrapText="1"/>
      <protection/>
    </xf>
    <xf numFmtId="10" fontId="26" fillId="0" borderId="0" xfId="85" applyNumberFormat="1" applyFont="1" applyFill="1" applyBorder="1" applyAlignment="1">
      <alignment vertical="center" wrapText="1"/>
      <protection/>
    </xf>
    <xf numFmtId="4" fontId="26" fillId="0" borderId="22" xfId="85" applyNumberFormat="1" applyFont="1" applyFill="1" applyBorder="1" applyAlignment="1">
      <alignment horizontal="center" vertical="center" wrapText="1"/>
      <protection/>
    </xf>
    <xf numFmtId="4" fontId="26" fillId="0" borderId="24" xfId="85" applyNumberFormat="1" applyFont="1" applyFill="1" applyBorder="1" applyAlignment="1">
      <alignment horizontal="center" vertical="center" wrapText="1"/>
      <protection/>
    </xf>
    <xf numFmtId="4" fontId="26" fillId="0" borderId="26" xfId="85" applyNumberFormat="1" applyFont="1" applyFill="1" applyBorder="1" applyAlignment="1">
      <alignment horizontal="center" vertical="center" wrapText="1"/>
      <protection/>
    </xf>
    <xf numFmtId="0" fontId="64" fillId="58" borderId="51" xfId="0" applyFont="1" applyFill="1" applyBorder="1" applyAlignment="1">
      <alignment horizontal="center" vertical="center"/>
    </xf>
    <xf numFmtId="0" fontId="26" fillId="0" borderId="24" xfId="86" applyFont="1" applyFill="1" applyBorder="1" applyAlignment="1">
      <alignment vertical="center" wrapText="1"/>
      <protection/>
    </xf>
    <xf numFmtId="0" fontId="64" fillId="58" borderId="55" xfId="0" applyFont="1" applyFill="1" applyBorder="1" applyAlignment="1">
      <alignment horizontal="center" vertical="center"/>
    </xf>
    <xf numFmtId="0" fontId="64" fillId="58" borderId="32" xfId="0" applyFont="1" applyFill="1" applyBorder="1" applyAlignment="1">
      <alignment horizontal="center" vertical="center"/>
    </xf>
    <xf numFmtId="0" fontId="26" fillId="0" borderId="24" xfId="0" applyFont="1" applyBorder="1" applyAlignment="1">
      <alignment/>
    </xf>
    <xf numFmtId="0" fontId="64" fillId="58" borderId="51" xfId="0" applyFont="1" applyFill="1" applyBorder="1" applyAlignment="1">
      <alignment horizontal="center" vertical="center" wrapText="1"/>
    </xf>
    <xf numFmtId="0" fontId="64" fillId="58" borderId="55" xfId="0" applyFont="1" applyFill="1" applyBorder="1" applyAlignment="1">
      <alignment horizontal="center" vertical="center" wrapText="1"/>
    </xf>
    <xf numFmtId="0" fontId="64" fillId="58" borderId="32" xfId="0" applyFont="1" applyFill="1" applyBorder="1" applyAlignment="1">
      <alignment horizontal="center" vertical="center" wrapText="1"/>
    </xf>
    <xf numFmtId="0" fontId="64" fillId="58" borderId="24" xfId="0" applyFont="1" applyFill="1" applyBorder="1" applyAlignment="1">
      <alignment horizontal="center" vertical="center"/>
    </xf>
    <xf numFmtId="0" fontId="26" fillId="0" borderId="37" xfId="85" applyFont="1" applyFill="1" applyBorder="1" applyAlignment="1">
      <alignment horizontal="center" vertical="center" wrapText="1"/>
      <protection/>
    </xf>
    <xf numFmtId="0" fontId="26" fillId="0" borderId="25" xfId="85" applyFont="1" applyFill="1" applyBorder="1" applyAlignment="1">
      <alignment horizontal="center" vertical="center" wrapText="1"/>
      <protection/>
    </xf>
    <xf numFmtId="0" fontId="26" fillId="0" borderId="27" xfId="85" applyFont="1" applyFill="1" applyBorder="1" applyAlignment="1">
      <alignment horizontal="center" vertical="center" wrapText="1"/>
      <protection/>
    </xf>
    <xf numFmtId="0" fontId="24" fillId="0" borderId="0" xfId="85" applyFont="1" applyFill="1" applyBorder="1" applyAlignment="1">
      <alignment horizontal="center" vertical="center"/>
      <protection/>
    </xf>
    <xf numFmtId="0" fontId="26" fillId="0" borderId="56" xfId="85" applyFont="1" applyFill="1" applyBorder="1" applyAlignment="1">
      <alignment horizontal="center" vertical="center" wrapText="1"/>
      <protection/>
    </xf>
    <xf numFmtId="0" fontId="26" fillId="0" borderId="23" xfId="85" applyFont="1" applyFill="1" applyBorder="1" applyAlignment="1">
      <alignment horizontal="center" vertical="center" wrapText="1"/>
      <protection/>
    </xf>
    <xf numFmtId="0" fontId="65" fillId="57" borderId="0" xfId="0" applyFont="1" applyFill="1" applyAlignment="1">
      <alignment horizontal="left" vertical="center"/>
    </xf>
    <xf numFmtId="0" fontId="37" fillId="18" borderId="20" xfId="86" applyFont="1" applyFill="1" applyBorder="1" applyAlignment="1">
      <alignment horizontal="center" vertical="center" wrapText="1"/>
      <protection/>
    </xf>
    <xf numFmtId="0" fontId="37" fillId="18" borderId="24" xfId="86" applyFont="1" applyFill="1" applyBorder="1" applyAlignment="1">
      <alignment horizontal="center" vertical="center" wrapText="1"/>
      <protection/>
    </xf>
    <xf numFmtId="0" fontId="37" fillId="18" borderId="25" xfId="86" applyFont="1" applyFill="1" applyBorder="1" applyAlignment="1">
      <alignment horizontal="center" vertical="center" wrapText="1"/>
      <protection/>
    </xf>
    <xf numFmtId="0" fontId="37" fillId="18" borderId="19" xfId="86" applyFont="1" applyFill="1" applyBorder="1" applyAlignment="1">
      <alignment horizontal="center" vertical="center" wrapText="1"/>
      <protection/>
    </xf>
    <xf numFmtId="172" fontId="37" fillId="18" borderId="26" xfId="86" applyNumberFormat="1" applyFont="1" applyFill="1" applyBorder="1" applyAlignment="1">
      <alignment horizontal="right" vertical="center" wrapText="1"/>
      <protection/>
    </xf>
    <xf numFmtId="172" fontId="37" fillId="18" borderId="27" xfId="86" applyNumberFormat="1" applyFont="1" applyFill="1" applyBorder="1" applyAlignment="1">
      <alignment horizontal="right" vertical="center" wrapText="1"/>
      <protection/>
    </xf>
    <xf numFmtId="0" fontId="62" fillId="0" borderId="57" xfId="0" applyFont="1" applyBorder="1" applyAlignment="1">
      <alignment/>
    </xf>
    <xf numFmtId="0" fontId="26" fillId="0" borderId="22" xfId="85" applyFont="1" applyFill="1" applyBorder="1" applyAlignment="1">
      <alignment horizontal="center" vertical="center" wrapText="1"/>
      <protection/>
    </xf>
    <xf numFmtId="0" fontId="26" fillId="0" borderId="24" xfId="85" applyFont="1" applyFill="1" applyBorder="1" applyAlignment="1">
      <alignment horizontal="center" vertical="center" wrapText="1"/>
      <protection/>
    </xf>
    <xf numFmtId="0" fontId="24" fillId="57" borderId="0" xfId="0" applyFont="1" applyFill="1" applyAlignment="1">
      <alignment horizontal="left" vertical="center"/>
    </xf>
    <xf numFmtId="177" fontId="26" fillId="0" borderId="32" xfId="85" applyNumberFormat="1" applyFont="1" applyFill="1" applyBorder="1" applyAlignment="1">
      <alignment horizontal="center" vertical="center" wrapText="1"/>
      <protection/>
    </xf>
    <xf numFmtId="177" fontId="26" fillId="0" borderId="24" xfId="85" applyNumberFormat="1" applyFont="1" applyFill="1" applyBorder="1" applyAlignment="1">
      <alignment horizontal="center" vertical="center" wrapText="1"/>
      <protection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59" borderId="0" xfId="0" applyFill="1" applyAlignment="1">
      <alignment/>
    </xf>
    <xf numFmtId="9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9" fontId="26" fillId="0" borderId="0" xfId="85" applyNumberFormat="1" applyFont="1" applyFill="1" applyBorder="1" applyAlignment="1">
      <alignment horizontal="center" vertical="center" wrapText="1"/>
      <protection/>
    </xf>
    <xf numFmtId="177" fontId="26" fillId="0" borderId="0" xfId="85" applyNumberFormat="1" applyFont="1" applyFill="1" applyBorder="1" applyAlignment="1">
      <alignment horizontal="center" vertical="center" wrapText="1"/>
      <protection/>
    </xf>
    <xf numFmtId="0" fontId="26" fillId="0" borderId="58" xfId="85" applyFont="1" applyFill="1" applyBorder="1" applyAlignment="1">
      <alignment horizontal="center" vertical="center" wrapText="1"/>
      <protection/>
    </xf>
    <xf numFmtId="0" fontId="26" fillId="0" borderId="59" xfId="85" applyFont="1" applyFill="1" applyBorder="1" applyAlignment="1">
      <alignment horizontal="center" vertical="center" wrapText="1"/>
      <protection/>
    </xf>
    <xf numFmtId="0" fontId="26" fillId="0" borderId="59" xfId="85" applyFont="1" applyFill="1" applyBorder="1" applyAlignment="1">
      <alignment vertical="center" wrapText="1"/>
      <protection/>
    </xf>
    <xf numFmtId="3" fontId="26" fillId="0" borderId="59" xfId="85" applyNumberFormat="1" applyFont="1" applyFill="1" applyBorder="1" applyAlignment="1">
      <alignment vertical="center" wrapText="1"/>
      <protection/>
    </xf>
    <xf numFmtId="0" fontId="26" fillId="0" borderId="60" xfId="85" applyFont="1" applyFill="1" applyBorder="1" applyAlignment="1">
      <alignment horizontal="center" vertical="center" wrapText="1"/>
      <protection/>
    </xf>
    <xf numFmtId="3" fontId="26" fillId="0" borderId="22" xfId="85" applyNumberFormat="1" applyFont="1" applyFill="1" applyBorder="1" applyAlignment="1">
      <alignment vertical="center" wrapText="1"/>
      <protection/>
    </xf>
    <xf numFmtId="0" fontId="26" fillId="0" borderId="26" xfId="9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0" fontId="62" fillId="0" borderId="0" xfId="81" applyFont="1" applyAlignment="1">
      <alignment/>
    </xf>
    <xf numFmtId="0" fontId="26" fillId="0" borderId="22" xfId="85" applyFont="1" applyFill="1" applyBorder="1" applyAlignment="1">
      <alignment horizontal="left" vertical="center" wrapText="1"/>
      <protection/>
    </xf>
    <xf numFmtId="0" fontId="26" fillId="0" borderId="61" xfId="85" applyFont="1" applyFill="1" applyBorder="1" applyAlignment="1">
      <alignment horizontal="center" vertical="center" wrapText="1"/>
      <protection/>
    </xf>
    <xf numFmtId="0" fontId="26" fillId="0" borderId="24" xfId="85" applyFont="1" applyFill="1" applyBorder="1" applyAlignment="1">
      <alignment horizontal="center" vertical="center" wrapText="1"/>
      <protection/>
    </xf>
    <xf numFmtId="0" fontId="62" fillId="57" borderId="0" xfId="0" applyNumberFormat="1" applyFont="1" applyFill="1" applyAlignment="1">
      <alignment horizontal="center"/>
    </xf>
    <xf numFmtId="0" fontId="65" fillId="57" borderId="0" xfId="0" applyNumberFormat="1" applyFont="1" applyFill="1" applyAlignment="1">
      <alignment horizontal="left" vertical="center"/>
    </xf>
    <xf numFmtId="0" fontId="24" fillId="18" borderId="26" xfId="85" applyNumberFormat="1" applyFont="1" applyFill="1" applyBorder="1" applyAlignment="1">
      <alignment horizontal="center" vertical="center" wrapText="1"/>
      <protection/>
    </xf>
    <xf numFmtId="0" fontId="26" fillId="0" borderId="0" xfId="90" applyNumberFormat="1" applyFont="1" applyFill="1" applyBorder="1" applyAlignment="1">
      <alignment horizontal="center" vertical="center" wrapText="1"/>
    </xf>
    <xf numFmtId="0" fontId="24" fillId="0" borderId="0" xfId="85" applyNumberFormat="1" applyFont="1" applyFill="1" applyBorder="1" applyAlignment="1">
      <alignment vertical="center"/>
      <protection/>
    </xf>
    <xf numFmtId="0" fontId="26" fillId="18" borderId="26" xfId="85" applyNumberFormat="1" applyFont="1" applyFill="1" applyBorder="1" applyAlignment="1">
      <alignment horizontal="center" vertical="center" wrapText="1"/>
      <protection/>
    </xf>
    <xf numFmtId="0" fontId="26" fillId="0" borderId="22" xfId="85" applyNumberFormat="1" applyFont="1" applyFill="1" applyBorder="1" applyAlignment="1">
      <alignment horizontal="center" vertical="center" wrapText="1"/>
      <protection/>
    </xf>
    <xf numFmtId="0" fontId="26" fillId="0" borderId="26" xfId="85" applyNumberFormat="1" applyFont="1" applyFill="1" applyBorder="1" applyAlignment="1">
      <alignment horizontal="center" vertical="center" wrapText="1"/>
      <protection/>
    </xf>
    <xf numFmtId="0" fontId="26" fillId="0" borderId="0" xfId="85" applyNumberFormat="1" applyFont="1" applyFill="1" applyBorder="1" applyAlignment="1">
      <alignment horizontal="center" vertical="center" wrapText="1"/>
      <protection/>
    </xf>
    <xf numFmtId="0" fontId="62" fillId="0" borderId="0" xfId="0" applyNumberFormat="1" applyFont="1" applyAlignment="1">
      <alignment horizontal="center"/>
    </xf>
    <xf numFmtId="0" fontId="28" fillId="55" borderId="51" xfId="85" applyNumberFormat="1" applyFont="1" applyFill="1" applyBorder="1" applyAlignment="1">
      <alignment horizontal="center" vertical="center" wrapText="1"/>
      <protection/>
    </xf>
    <xf numFmtId="0" fontId="26" fillId="0" borderId="24" xfId="85" applyNumberFormat="1" applyFont="1" applyFill="1" applyBorder="1" applyAlignment="1">
      <alignment horizontal="center" vertical="center" wrapText="1"/>
      <protection/>
    </xf>
    <xf numFmtId="1" fontId="26" fillId="0" borderId="24" xfId="90" applyNumberFormat="1" applyFont="1" applyFill="1" applyBorder="1" applyAlignment="1">
      <alignment horizontal="center" vertical="center" wrapText="1"/>
    </xf>
    <xf numFmtId="1" fontId="26" fillId="0" borderId="32" xfId="90" applyNumberFormat="1" applyFont="1" applyFill="1" applyBorder="1" applyAlignment="1">
      <alignment horizontal="center" vertical="center" wrapText="1"/>
    </xf>
    <xf numFmtId="1" fontId="26" fillId="0" borderId="32" xfId="85" applyNumberFormat="1" applyFont="1" applyFill="1" applyBorder="1" applyAlignment="1">
      <alignment horizontal="center" vertical="center" wrapText="1"/>
      <protection/>
    </xf>
    <xf numFmtId="3" fontId="26" fillId="0" borderId="59" xfId="85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 vertical="center"/>
    </xf>
    <xf numFmtId="0" fontId="26" fillId="0" borderId="24" xfId="85" applyFont="1" applyFill="1" applyBorder="1" applyAlignment="1">
      <alignment horizontal="center" vertical="center" wrapText="1"/>
      <protection/>
    </xf>
    <xf numFmtId="0" fontId="26" fillId="0" borderId="22" xfId="85" applyFont="1" applyFill="1" applyBorder="1" applyAlignment="1">
      <alignment horizontal="center" vertical="center" wrapText="1"/>
      <protection/>
    </xf>
    <xf numFmtId="0" fontId="26" fillId="0" borderId="26" xfId="85" applyFont="1" applyFill="1" applyBorder="1" applyAlignment="1">
      <alignment horizontal="center" vertical="center" wrapText="1"/>
      <protection/>
    </xf>
    <xf numFmtId="0" fontId="22" fillId="0" borderId="0" xfId="85" applyFont="1" applyFill="1" applyAlignment="1">
      <alignment vertical="center"/>
      <protection/>
    </xf>
    <xf numFmtId="1" fontId="26" fillId="0" borderId="26" xfId="85" applyNumberFormat="1" applyFont="1" applyFill="1" applyBorder="1" applyAlignment="1">
      <alignment horizontal="center" vertical="center" wrapText="1"/>
      <protection/>
    </xf>
    <xf numFmtId="177" fontId="26" fillId="0" borderId="59" xfId="85" applyNumberFormat="1" applyFont="1" applyFill="1" applyBorder="1" applyAlignment="1">
      <alignment horizontal="center" vertical="center" wrapText="1"/>
      <protection/>
    </xf>
    <xf numFmtId="177" fontId="26" fillId="0" borderId="22" xfId="85" applyNumberFormat="1" applyFont="1" applyFill="1" applyBorder="1" applyAlignment="1">
      <alignment horizontal="center" vertical="center" wrapText="1"/>
      <protection/>
    </xf>
    <xf numFmtId="173" fontId="26" fillId="0" borderId="26" xfId="85" applyNumberFormat="1" applyFont="1" applyFill="1" applyBorder="1" applyAlignment="1">
      <alignment horizontal="center" vertical="center" wrapText="1"/>
      <protection/>
    </xf>
    <xf numFmtId="177" fontId="26" fillId="0" borderId="26" xfId="85" applyNumberFormat="1" applyFont="1" applyFill="1" applyBorder="1" applyAlignment="1">
      <alignment horizontal="center" vertical="center" wrapText="1"/>
      <protection/>
    </xf>
    <xf numFmtId="0" fontId="26" fillId="0" borderId="24" xfId="85" applyFont="1" applyFill="1" applyBorder="1" applyAlignment="1">
      <alignment horizontal="center" vertical="center" wrapText="1"/>
      <protection/>
    </xf>
    <xf numFmtId="0" fontId="46" fillId="43" borderId="62" xfId="0" applyFont="1" applyFill="1" applyBorder="1" applyAlignment="1">
      <alignment horizontal="center" vertical="center" wrapText="1"/>
    </xf>
    <xf numFmtId="0" fontId="64" fillId="43" borderId="0" xfId="0" applyFont="1" applyFill="1" applyAlignment="1">
      <alignment horizontal="left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1" fillId="56" borderId="30" xfId="0" applyFont="1" applyFill="1" applyBorder="1" applyAlignment="1">
      <alignment horizontal="center" vertical="center"/>
    </xf>
    <xf numFmtId="0" fontId="61" fillId="56" borderId="33" xfId="0" applyFont="1" applyFill="1" applyBorder="1" applyAlignment="1">
      <alignment horizontal="center" vertical="center"/>
    </xf>
    <xf numFmtId="0" fontId="61" fillId="56" borderId="43" xfId="0" applyFont="1" applyFill="1" applyBorder="1" applyAlignment="1">
      <alignment horizontal="center" vertical="center"/>
    </xf>
    <xf numFmtId="0" fontId="61" fillId="56" borderId="30" xfId="0" applyFont="1" applyFill="1" applyBorder="1" applyAlignment="1">
      <alignment horizontal="left" vertical="center" wrapText="1"/>
    </xf>
    <xf numFmtId="0" fontId="61" fillId="56" borderId="33" xfId="0" applyFont="1" applyFill="1" applyBorder="1" applyAlignment="1">
      <alignment horizontal="left" vertical="center" wrapText="1"/>
    </xf>
    <xf numFmtId="0" fontId="61" fillId="56" borderId="43" xfId="0" applyFont="1" applyFill="1" applyBorder="1" applyAlignment="1">
      <alignment horizontal="left" vertical="center" wrapText="1"/>
    </xf>
    <xf numFmtId="0" fontId="61" fillId="56" borderId="51" xfId="0" applyFont="1" applyFill="1" applyBorder="1" applyAlignment="1">
      <alignment horizontal="center" vertical="center"/>
    </xf>
    <xf numFmtId="0" fontId="61" fillId="56" borderId="55" xfId="0" applyFont="1" applyFill="1" applyBorder="1" applyAlignment="1">
      <alignment horizontal="center" vertical="center"/>
    </xf>
    <xf numFmtId="0" fontId="61" fillId="56" borderId="32" xfId="0" applyFont="1" applyFill="1" applyBorder="1" applyAlignment="1">
      <alignment horizontal="center" vertical="center"/>
    </xf>
    <xf numFmtId="0" fontId="20" fillId="0" borderId="55" xfId="86" applyFont="1" applyFill="1" applyBorder="1" applyAlignment="1">
      <alignment horizontal="center" vertical="center" wrapText="1"/>
      <protection/>
    </xf>
    <xf numFmtId="0" fontId="20" fillId="0" borderId="32" xfId="86" applyFont="1" applyFill="1" applyBorder="1" applyAlignment="1">
      <alignment horizontal="center" vertical="center" wrapText="1"/>
      <protection/>
    </xf>
    <xf numFmtId="0" fontId="19" fillId="0" borderId="31" xfId="86" applyFont="1" applyBorder="1" applyAlignment="1">
      <alignment horizontal="center" vertical="center"/>
      <protection/>
    </xf>
    <xf numFmtId="0" fontId="19" fillId="0" borderId="33" xfId="86" applyFont="1" applyBorder="1" applyAlignment="1">
      <alignment horizontal="center" vertical="center"/>
      <protection/>
    </xf>
    <xf numFmtId="0" fontId="19" fillId="0" borderId="43" xfId="86" applyFont="1" applyBorder="1" applyAlignment="1">
      <alignment horizontal="center" vertical="center"/>
      <protection/>
    </xf>
    <xf numFmtId="0" fontId="19" fillId="0" borderId="20" xfId="86" applyFont="1" applyBorder="1" applyAlignment="1">
      <alignment horizontal="center" vertical="center"/>
      <protection/>
    </xf>
    <xf numFmtId="0" fontId="19" fillId="0" borderId="19" xfId="86" applyFont="1" applyBorder="1" applyAlignment="1">
      <alignment horizontal="center" vertical="center"/>
      <protection/>
    </xf>
    <xf numFmtId="0" fontId="19" fillId="0" borderId="0" xfId="86" applyFont="1" applyAlignment="1">
      <alignment horizontal="left" vertical="center" wrapText="1"/>
      <protection/>
    </xf>
    <xf numFmtId="0" fontId="19" fillId="0" borderId="0" xfId="85" applyFont="1" applyAlignment="1">
      <alignment horizontal="left" vertical="center" wrapText="1"/>
      <protection/>
    </xf>
    <xf numFmtId="0" fontId="37" fillId="18" borderId="21" xfId="86" applyFont="1" applyFill="1" applyBorder="1" applyAlignment="1">
      <alignment horizontal="center" vertical="center" wrapText="1"/>
      <protection/>
    </xf>
    <xf numFmtId="0" fontId="37" fillId="18" borderId="22" xfId="86" applyFont="1" applyFill="1" applyBorder="1" applyAlignment="1">
      <alignment horizontal="center" vertical="center" wrapText="1"/>
      <protection/>
    </xf>
    <xf numFmtId="0" fontId="37" fillId="18" borderId="23" xfId="86" applyFont="1" applyFill="1" applyBorder="1" applyAlignment="1">
      <alignment horizontal="center" vertical="center" wrapText="1"/>
      <protection/>
    </xf>
    <xf numFmtId="0" fontId="39" fillId="0" borderId="51" xfId="86" applyFont="1" applyFill="1" applyBorder="1" applyAlignment="1">
      <alignment horizontal="center" vertical="center" wrapText="1"/>
      <protection/>
    </xf>
    <xf numFmtId="0" fontId="19" fillId="0" borderId="26" xfId="86" applyFont="1" applyFill="1" applyBorder="1" applyAlignment="1">
      <alignment horizontal="center" vertical="center" wrapText="1"/>
      <protection/>
    </xf>
    <xf numFmtId="0" fontId="19" fillId="0" borderId="27" xfId="86" applyFont="1" applyFill="1" applyBorder="1" applyAlignment="1">
      <alignment horizontal="center" vertical="center" wrapText="1"/>
      <protection/>
    </xf>
    <xf numFmtId="0" fontId="26" fillId="0" borderId="63" xfId="85" applyFont="1" applyFill="1" applyBorder="1" applyAlignment="1">
      <alignment horizontal="left" vertical="center" wrapText="1"/>
      <protection/>
    </xf>
    <xf numFmtId="0" fontId="26" fillId="0" borderId="0" xfId="85" applyFont="1" applyFill="1" applyBorder="1" applyAlignment="1">
      <alignment horizontal="left" vertical="center" wrapText="1"/>
      <protection/>
    </xf>
    <xf numFmtId="0" fontId="26" fillId="18" borderId="22" xfId="85" applyFont="1" applyFill="1" applyBorder="1" applyAlignment="1">
      <alignment horizontal="center" vertical="center" wrapText="1"/>
      <protection/>
    </xf>
    <xf numFmtId="0" fontId="26" fillId="18" borderId="26" xfId="85" applyFont="1" applyFill="1" applyBorder="1" applyAlignment="1">
      <alignment horizontal="center" vertical="center" wrapText="1"/>
      <protection/>
    </xf>
    <xf numFmtId="0" fontId="24" fillId="18" borderId="22" xfId="85" applyFont="1" applyFill="1" applyBorder="1" applyAlignment="1">
      <alignment horizontal="center" vertical="center" wrapText="1"/>
      <protection/>
    </xf>
    <xf numFmtId="0" fontId="24" fillId="18" borderId="26" xfId="85" applyFont="1" applyFill="1" applyBorder="1" applyAlignment="1">
      <alignment horizontal="center" vertical="center" wrapText="1"/>
      <protection/>
    </xf>
    <xf numFmtId="0" fontId="24" fillId="18" borderId="22" xfId="85" applyFont="1" applyFill="1" applyBorder="1" applyAlignment="1">
      <alignment horizontal="center" vertical="center"/>
      <protection/>
    </xf>
    <xf numFmtId="0" fontId="65" fillId="57" borderId="0" xfId="0" applyFont="1" applyFill="1" applyAlignment="1">
      <alignment horizontal="left" vertical="center"/>
    </xf>
    <xf numFmtId="0" fontId="24" fillId="57" borderId="0" xfId="0" applyFont="1" applyFill="1" applyAlignment="1">
      <alignment horizontal="left" vertical="center"/>
    </xf>
    <xf numFmtId="0" fontId="67" fillId="57" borderId="0" xfId="0" applyFont="1" applyFill="1" applyAlignment="1">
      <alignment horizontal="left" vertical="center"/>
    </xf>
    <xf numFmtId="0" fontId="24" fillId="0" borderId="0" xfId="85" applyFont="1" applyFill="1" applyBorder="1" applyAlignment="1">
      <alignment horizontal="left" vertical="center" wrapText="1"/>
      <protection/>
    </xf>
    <xf numFmtId="0" fontId="24" fillId="18" borderId="21" xfId="85" applyFont="1" applyFill="1" applyBorder="1" applyAlignment="1">
      <alignment horizontal="center" vertical="center" wrapText="1"/>
      <protection/>
    </xf>
    <xf numFmtId="0" fontId="24" fillId="18" borderId="19" xfId="85" applyFont="1" applyFill="1" applyBorder="1" applyAlignment="1">
      <alignment horizontal="center" vertical="center" wrapText="1"/>
      <protection/>
    </xf>
    <xf numFmtId="0" fontId="28" fillId="55" borderId="24" xfId="85" applyFont="1" applyFill="1" applyBorder="1" applyAlignment="1">
      <alignment horizontal="center" vertical="center" wrapText="1"/>
      <protection/>
    </xf>
    <xf numFmtId="0" fontId="28" fillId="55" borderId="51" xfId="85" applyFont="1" applyFill="1" applyBorder="1" applyAlignment="1">
      <alignment horizontal="center" vertical="center" wrapText="1"/>
      <protection/>
    </xf>
    <xf numFmtId="0" fontId="26" fillId="18" borderId="22" xfId="85" applyFont="1" applyFill="1" applyBorder="1" applyAlignment="1">
      <alignment horizontal="center" vertical="center"/>
      <protection/>
    </xf>
    <xf numFmtId="0" fontId="26" fillId="18" borderId="64" xfId="85" applyFont="1" applyFill="1" applyBorder="1" applyAlignment="1">
      <alignment horizontal="center" vertical="center" wrapText="1"/>
      <protection/>
    </xf>
    <xf numFmtId="0" fontId="26" fillId="18" borderId="44" xfId="85" applyFont="1" applyFill="1" applyBorder="1" applyAlignment="1">
      <alignment horizontal="center" vertical="center" wrapText="1"/>
      <protection/>
    </xf>
    <xf numFmtId="0" fontId="26" fillId="18" borderId="21" xfId="85" applyFont="1" applyFill="1" applyBorder="1" applyAlignment="1">
      <alignment horizontal="center" vertical="center" wrapText="1"/>
      <protection/>
    </xf>
    <xf numFmtId="0" fontId="26" fillId="18" borderId="19" xfId="85" applyFont="1" applyFill="1" applyBorder="1" applyAlignment="1">
      <alignment horizontal="center" vertical="center" wrapText="1"/>
      <protection/>
    </xf>
    <xf numFmtId="0" fontId="24" fillId="18" borderId="64" xfId="85" applyFont="1" applyFill="1" applyBorder="1" applyAlignment="1">
      <alignment horizontal="center" vertical="center" wrapText="1"/>
      <protection/>
    </xf>
    <xf numFmtId="0" fontId="24" fillId="18" borderId="44" xfId="85" applyFont="1" applyFill="1" applyBorder="1" applyAlignment="1">
      <alignment horizontal="center" vertical="center" wrapText="1"/>
      <protection/>
    </xf>
    <xf numFmtId="0" fontId="28" fillId="55" borderId="48" xfId="85" applyFont="1" applyFill="1" applyBorder="1" applyAlignment="1">
      <alignment horizontal="center" vertical="center" wrapText="1"/>
      <protection/>
    </xf>
    <xf numFmtId="0" fontId="28" fillId="55" borderId="65" xfId="85" applyFont="1" applyFill="1" applyBorder="1" applyAlignment="1">
      <alignment horizontal="center" vertical="center" wrapText="1"/>
      <protection/>
    </xf>
    <xf numFmtId="0" fontId="26" fillId="18" borderId="53" xfId="85" applyFont="1" applyFill="1" applyBorder="1" applyAlignment="1">
      <alignment horizontal="center" vertical="center" wrapText="1"/>
      <protection/>
    </xf>
    <xf numFmtId="0" fontId="26" fillId="18" borderId="54" xfId="85" applyFont="1" applyFill="1" applyBorder="1" applyAlignment="1">
      <alignment horizontal="center" vertical="center" wrapText="1"/>
      <protection/>
    </xf>
    <xf numFmtId="0" fontId="24" fillId="0" borderId="42" xfId="85" applyFont="1" applyFill="1" applyBorder="1" applyAlignment="1">
      <alignment horizontal="left" vertical="center" wrapText="1"/>
      <protection/>
    </xf>
    <xf numFmtId="0" fontId="24" fillId="18" borderId="53" xfId="85" applyFont="1" applyFill="1" applyBorder="1" applyAlignment="1">
      <alignment horizontal="center" vertical="center" wrapText="1"/>
      <protection/>
    </xf>
    <xf numFmtId="0" fontId="24" fillId="18" borderId="54" xfId="85" applyFont="1" applyFill="1" applyBorder="1" applyAlignment="1">
      <alignment horizontal="center" vertical="center" wrapText="1"/>
      <protection/>
    </xf>
    <xf numFmtId="0" fontId="26" fillId="0" borderId="24" xfId="86" applyFont="1" applyFill="1" applyBorder="1" applyAlignment="1">
      <alignment horizontal="center" vertical="center" wrapText="1"/>
      <protection/>
    </xf>
    <xf numFmtId="0" fontId="28" fillId="55" borderId="24" xfId="85" applyFont="1" applyFill="1" applyBorder="1" applyAlignment="1">
      <alignment horizontal="center" vertical="center"/>
      <protection/>
    </xf>
    <xf numFmtId="10" fontId="28" fillId="55" borderId="24" xfId="85" applyNumberFormat="1" applyFont="1" applyFill="1" applyBorder="1" applyAlignment="1">
      <alignment horizontal="center" vertical="center" wrapText="1"/>
      <protection/>
    </xf>
    <xf numFmtId="10" fontId="28" fillId="55" borderId="51" xfId="85" applyNumberFormat="1" applyFont="1" applyFill="1" applyBorder="1" applyAlignment="1">
      <alignment horizontal="center" vertical="center" wrapText="1"/>
      <protection/>
    </xf>
    <xf numFmtId="0" fontId="40" fillId="55" borderId="66" xfId="85" applyFont="1" applyFill="1" applyBorder="1" applyAlignment="1">
      <alignment horizontal="left" vertical="center" wrapText="1"/>
      <protection/>
    </xf>
    <xf numFmtId="0" fontId="40" fillId="55" borderId="45" xfId="85" applyFont="1" applyFill="1" applyBorder="1" applyAlignment="1">
      <alignment horizontal="left" vertical="center" wrapText="1"/>
      <protection/>
    </xf>
    <xf numFmtId="0" fontId="62" fillId="0" borderId="51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26" fillId="0" borderId="48" xfId="85" applyFont="1" applyFill="1" applyBorder="1" applyAlignment="1">
      <alignment horizontal="center" vertical="center" wrapText="1"/>
      <protection/>
    </xf>
    <xf numFmtId="0" fontId="26" fillId="0" borderId="40" xfId="85" applyFont="1" applyFill="1" applyBorder="1" applyAlignment="1">
      <alignment horizontal="center" vertical="center" wrapText="1"/>
      <protection/>
    </xf>
    <xf numFmtId="0" fontId="26" fillId="0" borderId="53" xfId="85" applyFont="1" applyFill="1" applyBorder="1" applyAlignment="1">
      <alignment horizontal="center" vertical="center" wrapText="1"/>
      <protection/>
    </xf>
    <xf numFmtId="0" fontId="26" fillId="0" borderId="52" xfId="85" applyFont="1" applyFill="1" applyBorder="1" applyAlignment="1">
      <alignment horizontal="center" vertical="center" wrapText="1"/>
      <protection/>
    </xf>
    <xf numFmtId="0" fontId="24" fillId="18" borderId="23" xfId="85" applyFont="1" applyFill="1" applyBorder="1" applyAlignment="1">
      <alignment horizontal="center" vertical="center" wrapText="1"/>
      <protection/>
    </xf>
    <xf numFmtId="0" fontId="24" fillId="18" borderId="27" xfId="85" applyFont="1" applyFill="1" applyBorder="1" applyAlignment="1">
      <alignment horizontal="center" vertical="center" wrapText="1"/>
      <protection/>
    </xf>
    <xf numFmtId="0" fontId="26" fillId="18" borderId="23" xfId="85" applyFont="1" applyFill="1" applyBorder="1" applyAlignment="1">
      <alignment horizontal="center" vertical="center" wrapText="1"/>
      <protection/>
    </xf>
    <xf numFmtId="0" fontId="26" fillId="18" borderId="27" xfId="85" applyFont="1" applyFill="1" applyBorder="1" applyAlignment="1">
      <alignment horizontal="center" vertical="center" wrapText="1"/>
      <protection/>
    </xf>
    <xf numFmtId="0" fontId="28" fillId="55" borderId="67" xfId="85" applyFont="1" applyFill="1" applyBorder="1" applyAlignment="1">
      <alignment horizontal="center" vertical="center" wrapText="1"/>
      <protection/>
    </xf>
    <xf numFmtId="0" fontId="26" fillId="0" borderId="24" xfId="85" applyFont="1" applyFill="1" applyBorder="1" applyAlignment="1">
      <alignment horizontal="center" vertical="center" wrapText="1"/>
      <protection/>
    </xf>
    <xf numFmtId="0" fontId="26" fillId="0" borderId="54" xfId="85" applyFont="1" applyFill="1" applyBorder="1" applyAlignment="1">
      <alignment horizontal="center" vertical="center" wrapText="1"/>
      <protection/>
    </xf>
    <xf numFmtId="0" fontId="26" fillId="0" borderId="41" xfId="85" applyFont="1" applyFill="1" applyBorder="1" applyAlignment="1">
      <alignment horizontal="center" vertical="center" wrapText="1"/>
      <protection/>
    </xf>
    <xf numFmtId="0" fontId="26" fillId="0" borderId="22" xfId="85" applyFont="1" applyFill="1" applyBorder="1" applyAlignment="1">
      <alignment horizontal="center" vertical="center" wrapText="1"/>
      <protection/>
    </xf>
    <xf numFmtId="0" fontId="28" fillId="55" borderId="50" xfId="85" applyFont="1" applyFill="1" applyBorder="1" applyAlignment="1">
      <alignment horizontal="center" vertical="center" wrapText="1"/>
      <protection/>
    </xf>
    <xf numFmtId="0" fontId="28" fillId="55" borderId="68" xfId="85" applyFont="1" applyFill="1" applyBorder="1" applyAlignment="1">
      <alignment horizontal="center" vertical="center" wrapText="1"/>
      <protection/>
    </xf>
    <xf numFmtId="0" fontId="28" fillId="55" borderId="49" xfId="85" applyFont="1" applyFill="1" applyBorder="1" applyAlignment="1">
      <alignment horizontal="center" vertical="center" wrapText="1"/>
      <protection/>
    </xf>
    <xf numFmtId="0" fontId="26" fillId="0" borderId="26" xfId="85" applyFont="1" applyFill="1" applyBorder="1" applyAlignment="1">
      <alignment horizontal="center" vertical="center" wrapText="1"/>
      <protection/>
    </xf>
    <xf numFmtId="0" fontId="64" fillId="58" borderId="24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28" fillId="55" borderId="20" xfId="85" applyFont="1" applyFill="1" applyBorder="1" applyAlignment="1">
      <alignment horizontal="center" vertical="center" wrapText="1"/>
      <protection/>
    </xf>
    <xf numFmtId="0" fontId="28" fillId="55" borderId="31" xfId="85" applyFont="1" applyFill="1" applyBorder="1" applyAlignment="1">
      <alignment horizontal="center" vertical="center" wrapText="1"/>
      <protection/>
    </xf>
    <xf numFmtId="0" fontId="64" fillId="58" borderId="51" xfId="0" applyFont="1" applyFill="1" applyBorder="1" applyAlignment="1">
      <alignment horizontal="center" vertical="center"/>
    </xf>
    <xf numFmtId="0" fontId="64" fillId="58" borderId="55" xfId="0" applyFont="1" applyFill="1" applyBorder="1" applyAlignment="1">
      <alignment horizontal="center" vertical="center"/>
    </xf>
    <xf numFmtId="0" fontId="64" fillId="58" borderId="32" xfId="0" applyFont="1" applyFill="1" applyBorder="1" applyAlignment="1">
      <alignment horizontal="center" vertical="center"/>
    </xf>
    <xf numFmtId="0" fontId="64" fillId="58" borderId="51" xfId="0" applyFont="1" applyFill="1" applyBorder="1" applyAlignment="1">
      <alignment horizontal="center" vertical="center" wrapText="1"/>
    </xf>
    <xf numFmtId="0" fontId="64" fillId="58" borderId="55" xfId="0" applyFont="1" applyFill="1" applyBorder="1" applyAlignment="1">
      <alignment horizontal="center" vertical="center" wrapText="1"/>
    </xf>
    <xf numFmtId="0" fontId="64" fillId="58" borderId="32" xfId="0" applyFont="1" applyFill="1" applyBorder="1" applyAlignment="1">
      <alignment horizontal="center" vertical="center" wrapText="1"/>
    </xf>
  </cellXfs>
  <cellStyles count="92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om" xfId="58"/>
    <cellStyle name="Calculation 2" xfId="59"/>
    <cellStyle name="Cálculo" xfId="60"/>
    <cellStyle name="Célula de Verificação" xfId="61"/>
    <cellStyle name="Célula Vinculada" xfId="62"/>
    <cellStyle name="Check Cell 2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Hyperlink" xfId="77"/>
    <cellStyle name="Followed Hyperlink" xfId="78"/>
    <cellStyle name="Input 2" xfId="79"/>
    <cellStyle name="Linked Cell 2" xfId="80"/>
    <cellStyle name="Currency" xfId="81"/>
    <cellStyle name="Currency [0]" xfId="82"/>
    <cellStyle name="Neutral 2" xfId="83"/>
    <cellStyle name="Neutro" xfId="84"/>
    <cellStyle name="Normal 2" xfId="85"/>
    <cellStyle name="Normal 3" xfId="86"/>
    <cellStyle name="Nota" xfId="87"/>
    <cellStyle name="Note 2" xfId="88"/>
    <cellStyle name="Output 2" xfId="89"/>
    <cellStyle name="Percent" xfId="90"/>
    <cellStyle name="Ruim" xfId="91"/>
    <cellStyle name="Saída" xfId="92"/>
    <cellStyle name="Comma [0]" xfId="93"/>
    <cellStyle name="Texto de Aviso" xfId="94"/>
    <cellStyle name="Texto Explicativo" xfId="95"/>
    <cellStyle name="Title 2" xfId="96"/>
    <cellStyle name="Título" xfId="97"/>
    <cellStyle name="Título 1" xfId="98"/>
    <cellStyle name="Título 2" xfId="99"/>
    <cellStyle name="Título 3" xfId="100"/>
    <cellStyle name="Título 4" xfId="101"/>
    <cellStyle name="Total" xfId="102"/>
    <cellStyle name="Total 2" xfId="103"/>
    <cellStyle name="Comma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enharia01\Downloads\Plano%20de%20Aquisi&#231;&#245;es_Miss&#227;o%20de%20An&#225;lise%20B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enharia01\Downloads\POA%20_PEP_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enharia01\Downloads\Valores%202017\Plano%20de%20Aquisi&#231;&#245;es_Minuta%2060%20meses_REV3_1809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enharia01\Downloads\POA%20_PEP_2018_conforme%20Contrat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ID\1_Gest&#227;o\3_Planejamento\1_POA%20PEP_Planilh&#227;o\BR-L1434_POA%20_PEP_Atualiz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 Detalhado_REV"/>
      <sheetName val="Plano no Aquisições"/>
    </sheetNames>
    <sheetDataSet>
      <sheetData sheetId="0">
        <row r="6">
          <cell r="A6" t="str">
            <v>COMP 1. ENGENHARIA</v>
          </cell>
        </row>
        <row r="9">
          <cell r="A9" t="str">
            <v>COMP 2. OBRAS CIVIS E SUPERVISÃO DE OBRAS</v>
          </cell>
        </row>
        <row r="40">
          <cell r="A40" t="str">
            <v>COMP 3. APOIO PARA O PLANEJAMENTO E LOGÍSTICA</v>
          </cell>
        </row>
        <row r="53">
          <cell r="A53" t="str">
            <v>COMP 4. COMPENSAÇÃO AMBIENTAL E DESAPROPRIAÇÕES</v>
          </cell>
        </row>
        <row r="55">
          <cell r="A55" t="str">
            <v>5.   ADMINISTRAÇÃO DO PROGRAMA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dro custo"/>
      <sheetName val="POA"/>
      <sheetName val="POA PSA "/>
      <sheetName val="curva desembolso"/>
      <sheetName val="Categorias de Inversão US$"/>
      <sheetName val="Det Programa SEIL"/>
      <sheetName val="Det Programa DER"/>
      <sheetName val="Cronograma SEPL_R$"/>
      <sheetName val="Cronograma SEPL U$"/>
    </sheetNames>
    <sheetDataSet>
      <sheetData sheetId="4">
        <row r="23">
          <cell r="B23">
            <v>15000000</v>
          </cell>
          <cell r="F23">
            <v>15000000</v>
          </cell>
        </row>
        <row r="24">
          <cell r="B24">
            <v>0</v>
          </cell>
          <cell r="F24">
            <v>35859208</v>
          </cell>
        </row>
        <row r="25">
          <cell r="B25">
            <v>0</v>
          </cell>
          <cell r="F25">
            <v>2454857</v>
          </cell>
        </row>
        <row r="26">
          <cell r="F26">
            <v>9999660</v>
          </cell>
        </row>
        <row r="30">
          <cell r="B30">
            <v>41887770</v>
          </cell>
          <cell r="F30">
            <v>103889014</v>
          </cell>
        </row>
        <row r="31">
          <cell r="B31">
            <v>4692000</v>
          </cell>
          <cell r="F31">
            <v>6900000</v>
          </cell>
        </row>
        <row r="32">
          <cell r="B32">
            <v>1372767</v>
          </cell>
          <cell r="F32">
            <v>2018767</v>
          </cell>
        </row>
        <row r="35">
          <cell r="F35">
            <v>4185039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Etructura do Programa"/>
      <sheetName val="Plano de Aquisições"/>
      <sheetName val="Detalhe Plano de Aquisçõ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dro custo"/>
      <sheetName val="POA"/>
      <sheetName val="POA PSA "/>
      <sheetName val="curva desembolso"/>
      <sheetName val="Categorias de Inversão US$"/>
      <sheetName val="Det Programa SEIL"/>
      <sheetName val="Det Programa DER"/>
      <sheetName val="Cronograma SEPL_R$"/>
      <sheetName val="Cronograma SEPL U$"/>
    </sheetNames>
    <sheetDataSet>
      <sheetData sheetId="4">
        <row r="10">
          <cell r="B10">
            <v>12520000</v>
          </cell>
          <cell r="F10">
            <v>15844000</v>
          </cell>
        </row>
        <row r="19">
          <cell r="B19">
            <v>207708000</v>
          </cell>
          <cell r="F19">
            <v>388134000</v>
          </cell>
        </row>
        <row r="50">
          <cell r="B50">
            <v>8232000</v>
          </cell>
          <cell r="F50">
            <v>12123000</v>
          </cell>
        </row>
        <row r="60">
          <cell r="B60">
            <v>0</v>
          </cell>
          <cell r="F60">
            <v>9780000</v>
          </cell>
        </row>
        <row r="61">
          <cell r="B61">
            <v>6540000</v>
          </cell>
          <cell r="F61">
            <v>9119000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dro custo"/>
      <sheetName val="POA"/>
      <sheetName val="POA PSA "/>
      <sheetName val="Categorias de Inversão US$"/>
      <sheetName val="Curva de Desembolso"/>
      <sheetName val="Gráfico1"/>
      <sheetName val="Det Programa SEIL"/>
      <sheetName val="Det Programa DER"/>
      <sheetName val="Cronograma SEPL_R$"/>
      <sheetName val="Cronograma SEPL U$"/>
    </sheetNames>
    <sheetDataSet>
      <sheetData sheetId="3">
        <row r="10">
          <cell r="B10">
            <v>10399719</v>
          </cell>
          <cell r="F10">
            <v>12698563</v>
          </cell>
        </row>
        <row r="11">
          <cell r="B11">
            <v>27548</v>
          </cell>
          <cell r="C11">
            <v>81.78722748644654</v>
          </cell>
          <cell r="F11">
            <v>40380</v>
          </cell>
        </row>
        <row r="12">
          <cell r="B12">
            <v>41090</v>
          </cell>
          <cell r="F12">
            <v>60558</v>
          </cell>
        </row>
        <row r="13">
          <cell r="B13">
            <v>640000</v>
          </cell>
          <cell r="C13">
            <v>68.22189202575532</v>
          </cell>
          <cell r="F13">
            <v>1006956</v>
          </cell>
        </row>
        <row r="14">
          <cell r="B14">
            <v>131643</v>
          </cell>
          <cell r="C14">
            <v>67.85230687935533</v>
          </cell>
          <cell r="F14">
            <v>337543</v>
          </cell>
        </row>
        <row r="15">
          <cell r="B15">
            <v>380000</v>
          </cell>
          <cell r="C15">
            <v>63.55789130806113</v>
          </cell>
          <cell r="F15">
            <v>700000</v>
          </cell>
        </row>
        <row r="16">
          <cell r="B16">
            <v>900000</v>
          </cell>
          <cell r="C16">
            <v>39.00036439801744</v>
          </cell>
          <cell r="F16">
            <v>1000000</v>
          </cell>
        </row>
        <row r="17">
          <cell r="C17">
            <v>54.285714285714285</v>
          </cell>
        </row>
        <row r="18">
          <cell r="C18">
            <v>90</v>
          </cell>
        </row>
        <row r="21">
          <cell r="B21">
            <v>15000000</v>
          </cell>
          <cell r="F21">
            <v>15000000</v>
          </cell>
        </row>
        <row r="22">
          <cell r="F22">
            <v>24895879</v>
          </cell>
        </row>
        <row r="23">
          <cell r="C23">
            <v>100</v>
          </cell>
          <cell r="F23">
            <v>1955482</v>
          </cell>
        </row>
        <row r="24">
          <cell r="C24">
            <v>0</v>
          </cell>
          <cell r="F24">
            <v>8202746</v>
          </cell>
        </row>
        <row r="25">
          <cell r="C25">
            <v>0</v>
          </cell>
          <cell r="F25">
            <v>1119493</v>
          </cell>
        </row>
        <row r="26">
          <cell r="C26">
            <v>0</v>
          </cell>
          <cell r="F26">
            <v>6911966</v>
          </cell>
        </row>
        <row r="27">
          <cell r="C27">
            <v>0</v>
          </cell>
          <cell r="F27">
            <v>21444373</v>
          </cell>
        </row>
        <row r="28">
          <cell r="B28">
            <v>84306350</v>
          </cell>
          <cell r="C28">
            <v>0</v>
          </cell>
          <cell r="F28">
            <v>170423593</v>
          </cell>
        </row>
        <row r="29">
          <cell r="B29">
            <v>4692000</v>
          </cell>
          <cell r="C29">
            <v>0</v>
          </cell>
          <cell r="F29">
            <v>6900000</v>
          </cell>
        </row>
        <row r="30">
          <cell r="B30">
            <v>1372767</v>
          </cell>
          <cell r="F30">
            <v>2018767</v>
          </cell>
        </row>
        <row r="31">
          <cell r="C31">
            <v>68</v>
          </cell>
        </row>
        <row r="32">
          <cell r="C32">
            <v>68.00026947141498</v>
          </cell>
        </row>
        <row r="33">
          <cell r="B33">
            <v>3377871</v>
          </cell>
          <cell r="F33">
            <v>3377871</v>
          </cell>
        </row>
        <row r="34">
          <cell r="B34">
            <v>12806118</v>
          </cell>
          <cell r="F34">
            <v>12806118</v>
          </cell>
        </row>
        <row r="35">
          <cell r="B35">
            <v>27920201</v>
          </cell>
          <cell r="C35">
            <v>100</v>
          </cell>
          <cell r="F35">
            <v>27920201</v>
          </cell>
        </row>
        <row r="36">
          <cell r="F36">
            <v>4825953</v>
          </cell>
        </row>
        <row r="37">
          <cell r="B37">
            <v>22917921</v>
          </cell>
          <cell r="C37">
            <v>100</v>
          </cell>
          <cell r="F37">
            <v>22917921</v>
          </cell>
        </row>
        <row r="38">
          <cell r="C38">
            <v>0</v>
          </cell>
        </row>
        <row r="39">
          <cell r="C39">
            <v>100</v>
          </cell>
        </row>
        <row r="40">
          <cell r="F40">
            <v>5342419</v>
          </cell>
        </row>
        <row r="41">
          <cell r="F41">
            <v>7857545</v>
          </cell>
        </row>
        <row r="42">
          <cell r="B42">
            <v>15187500.000000002</v>
          </cell>
          <cell r="C42">
            <v>0</v>
          </cell>
          <cell r="F42">
            <v>18750000</v>
          </cell>
        </row>
        <row r="43">
          <cell r="B43">
            <v>2552271.999</v>
          </cell>
          <cell r="C43">
            <v>0</v>
          </cell>
          <cell r="F43">
            <v>3002672.94</v>
          </cell>
        </row>
        <row r="44">
          <cell r="C44">
            <v>81</v>
          </cell>
        </row>
        <row r="45">
          <cell r="B45">
            <v>2870000</v>
          </cell>
          <cell r="C45">
            <v>85.3469572314004</v>
          </cell>
          <cell r="F45">
            <v>4220000</v>
          </cell>
        </row>
        <row r="46">
          <cell r="B46">
            <v>580000</v>
          </cell>
          <cell r="F46">
            <v>830000</v>
          </cell>
        </row>
        <row r="47">
          <cell r="C47">
            <v>68.00947867298578</v>
          </cell>
        </row>
        <row r="48">
          <cell r="C48">
            <v>69.87951807228916</v>
          </cell>
        </row>
        <row r="49">
          <cell r="C49">
            <v>81.12687381540405</v>
          </cell>
        </row>
        <row r="50">
          <cell r="B50">
            <v>3037200</v>
          </cell>
          <cell r="F50">
            <v>4577543</v>
          </cell>
        </row>
        <row r="51">
          <cell r="B51">
            <v>2746000</v>
          </cell>
          <cell r="F51">
            <v>3970245</v>
          </cell>
        </row>
        <row r="52">
          <cell r="B52">
            <v>348800</v>
          </cell>
          <cell r="C52">
            <v>66.35000479514885</v>
          </cell>
          <cell r="F52">
            <v>430212</v>
          </cell>
        </row>
        <row r="53">
          <cell r="B53">
            <v>300000</v>
          </cell>
          <cell r="C53">
            <v>69.16449740507198</v>
          </cell>
          <cell r="F53">
            <v>400000</v>
          </cell>
        </row>
        <row r="54">
          <cell r="C54">
            <v>81.07630656513533</v>
          </cell>
        </row>
        <row r="55">
          <cell r="B55">
            <v>1300000</v>
          </cell>
          <cell r="C55">
            <v>75</v>
          </cell>
          <cell r="F55">
            <v>2000000</v>
          </cell>
        </row>
        <row r="56">
          <cell r="B56">
            <v>500000</v>
          </cell>
          <cell r="F56">
            <v>745000</v>
          </cell>
        </row>
        <row r="58">
          <cell r="C58">
            <v>67.11409395973155</v>
          </cell>
          <cell r="F58">
            <v>9780000</v>
          </cell>
        </row>
        <row r="59">
          <cell r="C59">
            <v>0</v>
          </cell>
        </row>
        <row r="60">
          <cell r="B60">
            <v>6140000</v>
          </cell>
          <cell r="F60">
            <v>8719000</v>
          </cell>
        </row>
        <row r="61">
          <cell r="B61">
            <v>300000</v>
          </cell>
          <cell r="F61">
            <v>300000</v>
          </cell>
        </row>
        <row r="62">
          <cell r="B62">
            <v>100000</v>
          </cell>
          <cell r="C62">
            <v>70.42091983025577</v>
          </cell>
          <cell r="F62">
            <v>100000</v>
          </cell>
        </row>
        <row r="63">
          <cell r="C63">
            <v>100</v>
          </cell>
        </row>
        <row r="64">
          <cell r="C6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0.8515625" style="0" bestFit="1" customWidth="1"/>
    <col min="2" max="2" width="68.8515625" style="0" customWidth="1"/>
    <col min="3" max="3" width="72.00390625" style="0" customWidth="1"/>
    <col min="4" max="4" width="42.140625" style="0" customWidth="1"/>
    <col min="5" max="5" width="45.00390625" style="0" customWidth="1"/>
    <col min="6" max="6" width="30.140625" style="0" customWidth="1"/>
    <col min="7" max="7" width="78.57421875" style="0" customWidth="1"/>
    <col min="10" max="10" width="9.140625" style="163" customWidth="1"/>
  </cols>
  <sheetData>
    <row r="1" s="1" customFormat="1" ht="15">
      <c r="J1" s="163"/>
    </row>
    <row r="2" s="1" customFormat="1" ht="15">
      <c r="J2" s="163"/>
    </row>
    <row r="3" s="1" customFormat="1" ht="15">
      <c r="J3" s="163"/>
    </row>
    <row r="4" spans="1:10" s="1" customFormat="1" ht="67.5" customHeight="1">
      <c r="A4" s="213" t="s">
        <v>93</v>
      </c>
      <c r="B4" s="213"/>
      <c r="C4" s="213"/>
      <c r="J4" s="163"/>
    </row>
    <row r="5" s="1" customFormat="1" ht="15">
      <c r="J5" s="163"/>
    </row>
    <row r="6" s="1" customFormat="1" ht="15.75" thickBot="1">
      <c r="J6" s="163"/>
    </row>
    <row r="7" spans="1:3" ht="15.75" thickBot="1">
      <c r="A7" s="31"/>
      <c r="B7" s="32" t="s">
        <v>76</v>
      </c>
      <c r="C7" s="31"/>
    </row>
    <row r="8" spans="1:3" ht="51">
      <c r="A8" s="20" t="s">
        <v>68</v>
      </c>
      <c r="B8" s="33" t="s">
        <v>70</v>
      </c>
      <c r="C8" s="31"/>
    </row>
    <row r="9" spans="1:3" ht="25.5">
      <c r="A9" s="21" t="s">
        <v>69</v>
      </c>
      <c r="B9" s="34" t="s">
        <v>92</v>
      </c>
      <c r="C9" s="31"/>
    </row>
    <row r="10" spans="1:10" s="1" customFormat="1" ht="15">
      <c r="A10" s="30"/>
      <c r="B10" s="35"/>
      <c r="C10" s="31"/>
      <c r="J10" s="163"/>
    </row>
    <row r="11" spans="1:10" s="1" customFormat="1" ht="15.75" thickBot="1">
      <c r="A11" s="29"/>
      <c r="B11" s="36"/>
      <c r="C11" s="31"/>
      <c r="J11" s="163"/>
    </row>
    <row r="12" spans="1:10" s="27" customFormat="1" ht="15.75" thickBot="1">
      <c r="A12" s="31"/>
      <c r="B12" s="32" t="s">
        <v>78</v>
      </c>
      <c r="C12" s="37"/>
      <c r="J12" s="164"/>
    </row>
    <row r="13" spans="1:12" ht="15">
      <c r="A13" s="28" t="s">
        <v>90</v>
      </c>
      <c r="B13" s="38" t="s">
        <v>79</v>
      </c>
      <c r="C13" s="31"/>
      <c r="H13" s="27"/>
      <c r="I13">
        <f>'[2]Categorias de Inversão US$'!$F$23</f>
        <v>15000000</v>
      </c>
      <c r="J13" s="165">
        <f>K13/I13</f>
        <v>1</v>
      </c>
      <c r="K13">
        <f>'[2]Categorias de Inversão US$'!$B$23</f>
        <v>15000000</v>
      </c>
      <c r="L13" s="165">
        <f>1-J13</f>
        <v>0</v>
      </c>
    </row>
    <row r="14" spans="1:17" ht="15.75" thickBot="1">
      <c r="A14" s="22" t="s">
        <v>80</v>
      </c>
      <c r="B14" s="39" t="s">
        <v>91</v>
      </c>
      <c r="C14" s="31"/>
      <c r="H14" s="168"/>
      <c r="I14">
        <f>'[2]Categorias de Inversão US$'!$F$24</f>
        <v>35859208</v>
      </c>
      <c r="J14" s="165">
        <f aca="true" t="shared" si="0" ref="J14:J27">K14/I14</f>
        <v>0</v>
      </c>
      <c r="K14">
        <f>'[2]Categorias de Inversão US$'!$B$24</f>
        <v>0</v>
      </c>
      <c r="L14" s="165">
        <f aca="true" t="shared" si="1" ref="L14:L27">1-J14</f>
        <v>1</v>
      </c>
      <c r="O14" t="s">
        <v>252</v>
      </c>
      <c r="P14" s="168"/>
      <c r="Q14" s="1"/>
    </row>
    <row r="15" spans="1:17" ht="15.75" thickBot="1">
      <c r="A15" s="31"/>
      <c r="B15" s="31"/>
      <c r="C15" s="31"/>
      <c r="H15" s="168"/>
      <c r="I15">
        <f>'[2]Categorias de Inversão US$'!$F$25</f>
        <v>2454857</v>
      </c>
      <c r="J15" s="165">
        <f t="shared" si="0"/>
        <v>0</v>
      </c>
      <c r="K15">
        <f>'[2]Categorias de Inversão US$'!$B$25</f>
        <v>0</v>
      </c>
      <c r="L15" s="165">
        <f t="shared" si="1"/>
        <v>1</v>
      </c>
      <c r="O15" t="s">
        <v>252</v>
      </c>
      <c r="P15" s="168"/>
      <c r="Q15" s="1"/>
    </row>
    <row r="16" spans="1:17" ht="15.75" thickBot="1">
      <c r="A16" s="31"/>
      <c r="B16" s="32" t="s">
        <v>74</v>
      </c>
      <c r="C16" s="31"/>
      <c r="G16">
        <v>1</v>
      </c>
      <c r="H16" s="168"/>
      <c r="I16">
        <f>'[2]Categorias de Inversão US$'!$F$26</f>
        <v>9999660</v>
      </c>
      <c r="J16" s="165">
        <f t="shared" si="0"/>
        <v>0</v>
      </c>
      <c r="L16" s="165">
        <f t="shared" si="1"/>
        <v>1</v>
      </c>
      <c r="O16" s="162" t="s">
        <v>252</v>
      </c>
      <c r="P16" s="168"/>
      <c r="Q16" s="1"/>
    </row>
    <row r="17" spans="1:19" ht="15">
      <c r="A17" s="217" t="s">
        <v>61</v>
      </c>
      <c r="B17" s="23" t="s">
        <v>23</v>
      </c>
      <c r="C17" s="31"/>
      <c r="F17" s="1"/>
      <c r="G17" s="1"/>
      <c r="H17" s="1"/>
      <c r="I17" s="1">
        <f>'[2]Categorias de Inversão US$'!$F$30</f>
        <v>103889014</v>
      </c>
      <c r="J17" s="165">
        <f t="shared" si="0"/>
        <v>0.4031973005345878</v>
      </c>
      <c r="K17" s="1">
        <f>'[2]Categorias de Inversão US$'!$B$30</f>
        <v>41887770</v>
      </c>
      <c r="L17" s="165">
        <f t="shared" si="1"/>
        <v>0.5968026994654122</v>
      </c>
      <c r="M17" s="1"/>
      <c r="N17" s="1"/>
      <c r="O17" s="162" t="s">
        <v>252</v>
      </c>
      <c r="P17" s="166">
        <v>43490</v>
      </c>
      <c r="Q17" s="1"/>
      <c r="R17" s="1"/>
      <c r="S17" s="1"/>
    </row>
    <row r="18" spans="1:16" ht="15">
      <c r="A18" s="218"/>
      <c r="B18" s="24" t="s">
        <v>21</v>
      </c>
      <c r="C18" s="31"/>
      <c r="I18">
        <f>'[2]Categorias de Inversão US$'!$F$31</f>
        <v>6900000</v>
      </c>
      <c r="J18" s="165">
        <f t="shared" si="0"/>
        <v>0.68</v>
      </c>
      <c r="K18">
        <f>'[2]Categorias de Inversão US$'!$B$31</f>
        <v>4692000</v>
      </c>
      <c r="L18" s="165">
        <f t="shared" si="1"/>
        <v>0.31999999999999995</v>
      </c>
      <c r="P18">
        <f>O18+150</f>
        <v>150</v>
      </c>
    </row>
    <row r="19" spans="1:16" ht="15.75" thickBot="1">
      <c r="A19" s="219"/>
      <c r="B19" s="40" t="s">
        <v>22</v>
      </c>
      <c r="C19" s="31"/>
      <c r="I19">
        <f>'[2]Categorias de Inversão US$'!$F$32</f>
        <v>2018767</v>
      </c>
      <c r="J19" s="165">
        <f t="shared" si="0"/>
        <v>0.6800026947141498</v>
      </c>
      <c r="K19">
        <f>'[2]Categorias de Inversão US$'!$B$32</f>
        <v>1372767</v>
      </c>
      <c r="L19" s="165">
        <f t="shared" si="1"/>
        <v>0.31999730528585024</v>
      </c>
      <c r="O19" s="166">
        <v>43710</v>
      </c>
      <c r="P19" s="166">
        <f>O19+150</f>
        <v>43860</v>
      </c>
    </row>
    <row r="20" spans="1:16" ht="15.75" thickBot="1">
      <c r="A20" s="31"/>
      <c r="B20" s="31"/>
      <c r="C20" s="31"/>
      <c r="H20" s="1" t="s">
        <v>262</v>
      </c>
      <c r="J20" s="165" t="e">
        <f t="shared" si="0"/>
        <v>#DIV/0!</v>
      </c>
      <c r="K20">
        <f>'[2]Categorias de Inversão US$'!$F$35</f>
        <v>4185039</v>
      </c>
      <c r="L20" s="165" t="e">
        <f t="shared" si="1"/>
        <v>#DIV/0!</v>
      </c>
      <c r="P20">
        <f>O20+150</f>
        <v>150</v>
      </c>
    </row>
    <row r="21" spans="1:12" ht="15.75" thickBot="1">
      <c r="A21" s="41"/>
      <c r="B21" s="32" t="s">
        <v>74</v>
      </c>
      <c r="C21" s="31"/>
      <c r="H21" s="1" t="s">
        <v>263</v>
      </c>
      <c r="J21" s="165" t="e">
        <f t="shared" si="0"/>
        <v>#DIV/0!</v>
      </c>
      <c r="L21" s="165" t="e">
        <f t="shared" si="1"/>
        <v>#DIV/0!</v>
      </c>
    </row>
    <row r="22" spans="1:12" ht="15">
      <c r="A22" s="220" t="s">
        <v>60</v>
      </c>
      <c r="B22" s="23" t="s">
        <v>1</v>
      </c>
      <c r="C22" s="31"/>
      <c r="J22" s="165" t="e">
        <f t="shared" si="0"/>
        <v>#DIV/0!</v>
      </c>
      <c r="L22" s="165" t="e">
        <f t="shared" si="1"/>
        <v>#DIV/0!</v>
      </c>
    </row>
    <row r="23" spans="1:12" ht="15">
      <c r="A23" s="221"/>
      <c r="B23" s="24" t="s">
        <v>30</v>
      </c>
      <c r="C23" s="31"/>
      <c r="J23" s="165" t="e">
        <f t="shared" si="0"/>
        <v>#DIV/0!</v>
      </c>
      <c r="L23" s="165" t="e">
        <f t="shared" si="1"/>
        <v>#DIV/0!</v>
      </c>
    </row>
    <row r="24" spans="1:12" ht="15">
      <c r="A24" s="221"/>
      <c r="B24" s="24" t="s">
        <v>104</v>
      </c>
      <c r="C24" s="31"/>
      <c r="H24" s="1" t="s">
        <v>264</v>
      </c>
      <c r="J24" s="165" t="e">
        <f t="shared" si="0"/>
        <v>#DIV/0!</v>
      </c>
      <c r="L24" s="165" t="e">
        <f t="shared" si="1"/>
        <v>#DIV/0!</v>
      </c>
    </row>
    <row r="25" spans="1:12" ht="15">
      <c r="A25" s="221"/>
      <c r="B25" s="24" t="s">
        <v>27</v>
      </c>
      <c r="C25" s="31"/>
      <c r="J25" s="165" t="e">
        <f t="shared" si="0"/>
        <v>#DIV/0!</v>
      </c>
      <c r="L25" s="165" t="e">
        <f t="shared" si="1"/>
        <v>#DIV/0!</v>
      </c>
    </row>
    <row r="26" spans="1:12" s="1" customFormat="1" ht="15">
      <c r="A26" s="221"/>
      <c r="B26" s="24" t="s">
        <v>105</v>
      </c>
      <c r="C26" s="31"/>
      <c r="J26" s="165" t="e">
        <f t="shared" si="0"/>
        <v>#DIV/0!</v>
      </c>
      <c r="L26" s="165" t="e">
        <f t="shared" si="1"/>
        <v>#DIV/0!</v>
      </c>
    </row>
    <row r="27" spans="1:12" s="1" customFormat="1" ht="15">
      <c r="A27" s="221"/>
      <c r="B27" s="24" t="s">
        <v>106</v>
      </c>
      <c r="C27" s="31"/>
      <c r="J27" s="165" t="e">
        <f t="shared" si="0"/>
        <v>#DIV/0!</v>
      </c>
      <c r="L27" s="165" t="e">
        <f t="shared" si="1"/>
        <v>#DIV/0!</v>
      </c>
    </row>
    <row r="28" spans="1:3" ht="15" customHeight="1">
      <c r="A28" s="221"/>
      <c r="B28" s="24" t="s">
        <v>65</v>
      </c>
      <c r="C28" s="31"/>
    </row>
    <row r="29" spans="1:3" ht="15.75" thickBot="1">
      <c r="A29" s="222"/>
      <c r="B29" s="25" t="s">
        <v>107</v>
      </c>
      <c r="C29" s="31"/>
    </row>
    <row r="30" spans="1:3" ht="15.75" thickBot="1">
      <c r="A30" s="31"/>
      <c r="B30" s="31"/>
      <c r="C30" s="31"/>
    </row>
    <row r="31" spans="1:3" ht="15.75" thickBot="1">
      <c r="A31" s="31"/>
      <c r="B31" s="32" t="s">
        <v>75</v>
      </c>
      <c r="C31" s="32" t="s">
        <v>74</v>
      </c>
    </row>
    <row r="32" spans="1:3" ht="15">
      <c r="A32" s="223" t="s">
        <v>62</v>
      </c>
      <c r="B32" s="226" t="s">
        <v>77</v>
      </c>
      <c r="C32" s="26" t="s">
        <v>94</v>
      </c>
    </row>
    <row r="33" spans="1:3" ht="15">
      <c r="A33" s="224"/>
      <c r="B33" s="226"/>
      <c r="C33" s="19" t="s">
        <v>95</v>
      </c>
    </row>
    <row r="34" spans="1:3" ht="15">
      <c r="A34" s="224"/>
      <c r="B34" s="226"/>
      <c r="C34" s="19" t="s">
        <v>56</v>
      </c>
    </row>
    <row r="35" spans="1:3" ht="15">
      <c r="A35" s="224"/>
      <c r="B35" s="226"/>
      <c r="C35" s="19" t="s">
        <v>96</v>
      </c>
    </row>
    <row r="36" spans="1:3" ht="15">
      <c r="A36" s="224"/>
      <c r="B36" s="226"/>
      <c r="C36" s="19" t="s">
        <v>99</v>
      </c>
    </row>
    <row r="37" spans="1:3" ht="15">
      <c r="A37" s="224"/>
      <c r="B37" s="226"/>
      <c r="C37" s="19" t="s">
        <v>97</v>
      </c>
    </row>
    <row r="38" spans="1:3" ht="15">
      <c r="A38" s="224"/>
      <c r="B38" s="227"/>
      <c r="C38" s="19" t="s">
        <v>98</v>
      </c>
    </row>
    <row r="39" spans="1:3" ht="15">
      <c r="A39" s="224"/>
      <c r="B39" s="214" t="s">
        <v>63</v>
      </c>
      <c r="C39" s="19" t="s">
        <v>100</v>
      </c>
    </row>
    <row r="40" spans="1:3" ht="15">
      <c r="A40" s="224"/>
      <c r="B40" s="215"/>
      <c r="C40" s="19" t="s">
        <v>101</v>
      </c>
    </row>
    <row r="41" spans="1:3" ht="15">
      <c r="A41" s="224"/>
      <c r="B41" s="215"/>
      <c r="C41" s="19" t="s">
        <v>102</v>
      </c>
    </row>
    <row r="42" spans="1:3" ht="15">
      <c r="A42" s="224"/>
      <c r="B42" s="215"/>
      <c r="C42" s="19" t="s">
        <v>96</v>
      </c>
    </row>
    <row r="43" spans="1:3" ht="15">
      <c r="A43" s="224"/>
      <c r="B43" s="215"/>
      <c r="C43" s="19" t="s">
        <v>99</v>
      </c>
    </row>
    <row r="44" spans="1:3" ht="15">
      <c r="A44" s="224"/>
      <c r="B44" s="215"/>
      <c r="C44" s="19" t="s">
        <v>103</v>
      </c>
    </row>
    <row r="45" spans="1:3" ht="15">
      <c r="A45" s="224"/>
      <c r="B45" s="215"/>
      <c r="C45" s="19" t="s">
        <v>32</v>
      </c>
    </row>
    <row r="46" spans="1:3" ht="15">
      <c r="A46" s="224"/>
      <c r="B46" s="215"/>
      <c r="C46" s="19" t="s">
        <v>31</v>
      </c>
    </row>
    <row r="47" spans="1:3" ht="15">
      <c r="A47" s="224"/>
      <c r="B47" s="215"/>
      <c r="C47" s="19" t="s">
        <v>26</v>
      </c>
    </row>
    <row r="48" spans="1:3" ht="15">
      <c r="A48" s="224"/>
      <c r="B48" s="216"/>
      <c r="C48" s="19" t="s">
        <v>54</v>
      </c>
    </row>
    <row r="49" spans="1:3" ht="15">
      <c r="A49" s="224"/>
      <c r="B49" s="214" t="s">
        <v>64</v>
      </c>
      <c r="C49" s="19" t="s">
        <v>58</v>
      </c>
    </row>
    <row r="50" spans="1:3" ht="15">
      <c r="A50" s="224"/>
      <c r="B50" s="215"/>
      <c r="C50" s="19" t="s">
        <v>96</v>
      </c>
    </row>
    <row r="51" spans="1:3" ht="15">
      <c r="A51" s="225"/>
      <c r="B51" s="216"/>
      <c r="C51" s="19" t="s">
        <v>99</v>
      </c>
    </row>
    <row r="52" spans="3:10" s="1" customFormat="1" ht="15">
      <c r="C52" s="42"/>
      <c r="J52" s="163"/>
    </row>
    <row r="53" spans="3:10" s="1" customFormat="1" ht="15.75" thickBot="1">
      <c r="C53" s="42"/>
      <c r="J53" s="163"/>
    </row>
    <row r="54" ht="15.75" thickBot="1">
      <c r="B54" s="32" t="s">
        <v>116</v>
      </c>
    </row>
    <row r="55" spans="1:2" ht="15">
      <c r="A55" s="212" t="s">
        <v>108</v>
      </c>
      <c r="B55" s="26" t="s">
        <v>109</v>
      </c>
    </row>
    <row r="56" spans="1:2" ht="15">
      <c r="A56" s="212"/>
      <c r="B56" s="19" t="s">
        <v>110</v>
      </c>
    </row>
    <row r="57" spans="1:2" ht="15">
      <c r="A57" s="212"/>
      <c r="B57" s="19" t="s">
        <v>111</v>
      </c>
    </row>
    <row r="58" spans="1:2" ht="15">
      <c r="A58" s="212"/>
      <c r="B58" s="19" t="s">
        <v>112</v>
      </c>
    </row>
    <row r="59" spans="1:2" ht="15">
      <c r="A59" s="212"/>
      <c r="B59" s="19" t="s">
        <v>113</v>
      </c>
    </row>
    <row r="60" spans="1:2" ht="15">
      <c r="A60" s="212"/>
      <c r="B60" s="19" t="s">
        <v>114</v>
      </c>
    </row>
    <row r="61" spans="1:2" ht="15">
      <c r="A61" s="212"/>
      <c r="B61" s="19" t="s">
        <v>115</v>
      </c>
    </row>
  </sheetData>
  <sheetProtection/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7"/>
  <sheetViews>
    <sheetView showGridLines="0" zoomScale="85" zoomScaleNormal="85" zoomScalePageLayoutView="0" workbookViewId="0" topLeftCell="B1">
      <selection activeCell="E30" sqref="E30"/>
    </sheetView>
  </sheetViews>
  <sheetFormatPr defaultColWidth="9.140625" defaultRowHeight="15"/>
  <cols>
    <col min="1" max="1" width="0" style="0" hidden="1" customWidth="1"/>
    <col min="2" max="2" width="35.140625" style="0" customWidth="1"/>
    <col min="3" max="3" width="52.28125" style="0" customWidth="1"/>
    <col min="4" max="4" width="42.140625" style="0" customWidth="1"/>
    <col min="5" max="5" width="45.00390625" style="0" customWidth="1"/>
    <col min="6" max="6" width="30.140625" style="0" customWidth="1"/>
    <col min="10" max="10" width="9.140625" style="163" customWidth="1"/>
  </cols>
  <sheetData>
    <row r="1" spans="2:4" ht="15.75" thickBot="1">
      <c r="B1" s="5"/>
      <c r="C1" s="5"/>
      <c r="D1" s="5"/>
    </row>
    <row r="2" spans="2:4" ht="15">
      <c r="B2" s="6" t="s">
        <v>245</v>
      </c>
      <c r="C2" s="7" t="s">
        <v>246</v>
      </c>
      <c r="D2" s="8" t="s">
        <v>247</v>
      </c>
    </row>
    <row r="3" spans="2:4" ht="15">
      <c r="B3" s="228" t="s">
        <v>244</v>
      </c>
      <c r="C3" s="46" t="s">
        <v>121</v>
      </c>
      <c r="D3" s="47" t="s">
        <v>122</v>
      </c>
    </row>
    <row r="4" spans="2:4" ht="15">
      <c r="B4" s="229"/>
      <c r="C4" s="9"/>
      <c r="D4" s="10"/>
    </row>
    <row r="5" spans="2:4" ht="15">
      <c r="B5" s="229"/>
      <c r="C5" s="9"/>
      <c r="D5" s="10"/>
    </row>
    <row r="6" spans="2:4" ht="15">
      <c r="B6" s="229"/>
      <c r="C6" s="9"/>
      <c r="D6" s="10"/>
    </row>
    <row r="7" spans="2:4" ht="15">
      <c r="B7" s="229"/>
      <c r="C7" s="9"/>
      <c r="D7" s="10"/>
    </row>
    <row r="8" spans="2:4" ht="15">
      <c r="B8" s="229"/>
      <c r="C8" s="9"/>
      <c r="D8" s="10"/>
    </row>
    <row r="9" spans="2:4" ht="15.75" thickBot="1">
      <c r="B9" s="230"/>
      <c r="C9" s="11"/>
      <c r="D9" s="12"/>
    </row>
    <row r="11" spans="2:4" ht="49.5" customHeight="1">
      <c r="B11" s="233" t="s">
        <v>18</v>
      </c>
      <c r="C11" s="233"/>
      <c r="D11" s="5"/>
    </row>
    <row r="12" spans="2:19" ht="15.75" thickBot="1">
      <c r="B12" s="5"/>
      <c r="C12" s="5"/>
      <c r="D12" s="5"/>
      <c r="E12" s="27"/>
      <c r="F12" s="27"/>
      <c r="G12" s="27"/>
      <c r="H12" s="27"/>
      <c r="I12" s="27"/>
      <c r="J12" s="164"/>
      <c r="K12" s="27"/>
      <c r="L12" s="27"/>
      <c r="M12" s="27"/>
      <c r="N12" s="27"/>
      <c r="O12" s="27"/>
      <c r="P12" s="27"/>
      <c r="Q12" s="27"/>
      <c r="R12" s="27"/>
      <c r="S12" s="27"/>
    </row>
    <row r="13" spans="2:19" ht="15">
      <c r="B13" s="13" t="s">
        <v>248</v>
      </c>
      <c r="C13" s="14" t="s">
        <v>249</v>
      </c>
      <c r="D13" s="15"/>
      <c r="E13" s="27"/>
      <c r="F13" s="27"/>
      <c r="G13" s="27"/>
      <c r="H13" s="27"/>
      <c r="I13" s="27"/>
      <c r="J13" s="169"/>
      <c r="K13" s="27"/>
      <c r="L13" s="169"/>
      <c r="M13" s="27"/>
      <c r="N13" s="27"/>
      <c r="O13" s="27"/>
      <c r="P13" s="27"/>
      <c r="Q13" s="27"/>
      <c r="R13" s="27"/>
      <c r="S13" s="27"/>
    </row>
    <row r="14" spans="2:19" ht="15">
      <c r="B14" s="231" t="s">
        <v>123</v>
      </c>
      <c r="C14" s="10" t="str">
        <f>'[1]Cronog Detalhado_REV'!$A$6</f>
        <v>COMP 1. ENGENHARIA</v>
      </c>
      <c r="D14" s="15"/>
      <c r="E14" s="27"/>
      <c r="F14" s="27"/>
      <c r="G14" s="27"/>
      <c r="H14" s="27"/>
      <c r="I14" s="27"/>
      <c r="J14" s="169"/>
      <c r="K14" s="27"/>
      <c r="L14" s="169"/>
      <c r="M14" s="27"/>
      <c r="N14" s="27"/>
      <c r="O14" s="27"/>
      <c r="P14" s="27"/>
      <c r="Q14" s="27"/>
      <c r="R14" s="27"/>
      <c r="S14" s="27"/>
    </row>
    <row r="15" spans="2:19" ht="15">
      <c r="B15" s="231"/>
      <c r="C15" s="10" t="str">
        <f>'[1]Cronog Detalhado_REV'!$A$9</f>
        <v>COMP 2. OBRAS CIVIS E SUPERVISÃO DE OBRAS</v>
      </c>
      <c r="D15" s="5"/>
      <c r="E15" s="27"/>
      <c r="F15" s="27"/>
      <c r="G15" s="27"/>
      <c r="H15" s="27"/>
      <c r="I15" s="27"/>
      <c r="J15" s="169"/>
      <c r="K15" s="27"/>
      <c r="L15" s="169"/>
      <c r="M15" s="27"/>
      <c r="N15" s="27"/>
      <c r="O15" s="27"/>
      <c r="P15" s="27"/>
      <c r="Q15" s="27"/>
      <c r="R15" s="27"/>
      <c r="S15" s="27"/>
    </row>
    <row r="16" spans="2:19" ht="15">
      <c r="B16" s="231"/>
      <c r="C16" s="10" t="str">
        <f>'[1]Cronog Detalhado_REV'!$A$40</f>
        <v>COMP 3. APOIO PARA O PLANEJAMENTO E LOGÍSTICA</v>
      </c>
      <c r="D16" s="5"/>
      <c r="E16" s="27"/>
      <c r="F16" s="27"/>
      <c r="G16" s="27"/>
      <c r="H16" s="27"/>
      <c r="I16" s="27"/>
      <c r="J16" s="169"/>
      <c r="K16" s="27"/>
      <c r="L16" s="169"/>
      <c r="M16" s="27"/>
      <c r="N16" s="27"/>
      <c r="O16" s="170"/>
      <c r="P16" s="27"/>
      <c r="Q16" s="27"/>
      <c r="R16" s="27"/>
      <c r="S16" s="27"/>
    </row>
    <row r="17" spans="2:19" ht="15">
      <c r="B17" s="231"/>
      <c r="C17" s="10" t="str">
        <f>'[1]Cronog Detalhado_REV'!$A$53</f>
        <v>COMP 4. COMPENSAÇÃO AMBIENTAL E DESAPROPRIAÇÕES</v>
      </c>
      <c r="E17" s="27"/>
      <c r="F17" s="27"/>
      <c r="G17" s="27"/>
      <c r="H17" s="27"/>
      <c r="I17" s="27"/>
      <c r="J17" s="169"/>
      <c r="K17" s="27"/>
      <c r="L17" s="169"/>
      <c r="M17" s="27"/>
      <c r="N17" s="27"/>
      <c r="O17" s="170"/>
      <c r="P17" s="167"/>
      <c r="Q17" s="27"/>
      <c r="R17" s="27"/>
      <c r="S17" s="27"/>
    </row>
    <row r="18" spans="2:19" ht="37.5" customHeight="1" thickBot="1">
      <c r="B18" s="232"/>
      <c r="C18" s="12" t="str">
        <f>'[1]Cronog Detalhado_REV'!$A$55</f>
        <v>5.   ADMINISTRAÇÃO DO PROGRAMA</v>
      </c>
      <c r="E18" s="27"/>
      <c r="F18" s="27"/>
      <c r="G18" s="27"/>
      <c r="H18" s="27"/>
      <c r="I18" s="27"/>
      <c r="J18" s="169"/>
      <c r="K18" s="27"/>
      <c r="L18" s="169"/>
      <c r="M18" s="27"/>
      <c r="N18" s="27"/>
      <c r="O18" s="27"/>
      <c r="P18" s="27"/>
      <c r="Q18" s="27"/>
      <c r="R18" s="27"/>
      <c r="S18" s="27"/>
    </row>
    <row r="19" spans="10:16" ht="15">
      <c r="J19" s="165"/>
      <c r="L19" s="165"/>
      <c r="O19" s="166"/>
      <c r="P19" s="166"/>
    </row>
    <row r="20" spans="2:12" ht="54" customHeight="1">
      <c r="B20" s="234" t="s">
        <v>19</v>
      </c>
      <c r="C20" s="234"/>
      <c r="H20" s="1"/>
      <c r="J20" s="165"/>
      <c r="L20" s="165"/>
    </row>
    <row r="21" spans="8:12" ht="15">
      <c r="H21" s="1"/>
      <c r="J21" s="165"/>
      <c r="L21" s="165"/>
    </row>
    <row r="22" spans="10:12" ht="15">
      <c r="J22" s="165"/>
      <c r="L22" s="165"/>
    </row>
    <row r="23" spans="10:12" ht="15">
      <c r="J23" s="165"/>
      <c r="L23" s="165"/>
    </row>
    <row r="24" spans="8:12" ht="15">
      <c r="H24" s="1"/>
      <c r="J24" s="165"/>
      <c r="L24" s="165"/>
    </row>
    <row r="25" spans="10:12" ht="15">
      <c r="J25" s="165"/>
      <c r="L25" s="165"/>
    </row>
    <row r="26" spans="10:12" ht="15">
      <c r="J26" s="165"/>
      <c r="L26" s="165"/>
    </row>
    <row r="27" spans="10:12" ht="15">
      <c r="J27" s="165"/>
      <c r="L27" s="165"/>
    </row>
  </sheetData>
  <sheetProtection/>
  <mergeCells count="4">
    <mergeCell ref="B3:B9"/>
    <mergeCell ref="B14:B18"/>
    <mergeCell ref="B11:C11"/>
    <mergeCell ref="B20:C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="85" zoomScaleNormal="85" zoomScaleSheetLayoutView="85"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35.140625" style="0" customWidth="1"/>
    <col min="3" max="3" width="33.421875" style="0" customWidth="1"/>
    <col min="4" max="4" width="42.140625" style="0" customWidth="1"/>
    <col min="5" max="5" width="45.00390625" style="0" customWidth="1"/>
    <col min="6" max="6" width="30.140625" style="0" customWidth="1"/>
    <col min="7" max="7" width="15.7109375" style="0" bestFit="1" customWidth="1"/>
    <col min="9" max="9" width="9.140625" style="163" customWidth="1"/>
  </cols>
  <sheetData>
    <row r="1" spans="1:3" ht="32.25" customHeight="1" thickBot="1">
      <c r="A1" s="238" t="s">
        <v>243</v>
      </c>
      <c r="B1" s="238"/>
      <c r="C1" s="238"/>
    </row>
    <row r="2" spans="1:3" ht="15.75">
      <c r="A2" s="235" t="s">
        <v>241</v>
      </c>
      <c r="B2" s="236"/>
      <c r="C2" s="237"/>
    </row>
    <row r="3" spans="1:3" ht="15.75">
      <c r="A3" s="150" t="s">
        <v>4</v>
      </c>
      <c r="B3" s="151" t="s">
        <v>5</v>
      </c>
      <c r="C3" s="152" t="s">
        <v>6</v>
      </c>
    </row>
    <row r="4" spans="1:3" ht="15.75" thickBot="1">
      <c r="A4" s="2" t="s">
        <v>240</v>
      </c>
      <c r="B4" s="44">
        <v>43070</v>
      </c>
      <c r="C4" s="45">
        <v>44896</v>
      </c>
    </row>
    <row r="5" spans="1:3" ht="15.75" thickBot="1">
      <c r="A5" s="226"/>
      <c r="B5" s="226"/>
      <c r="C5" s="226"/>
    </row>
    <row r="6" spans="1:3" ht="15.75">
      <c r="A6" s="235" t="s">
        <v>242</v>
      </c>
      <c r="B6" s="236"/>
      <c r="C6" s="237"/>
    </row>
    <row r="7" spans="1:3" ht="15.75" thickBot="1">
      <c r="A7" s="2" t="s">
        <v>301</v>
      </c>
      <c r="B7" s="239" t="s">
        <v>302</v>
      </c>
      <c r="C7" s="240"/>
    </row>
    <row r="8" spans="1:3" ht="15.75" thickBot="1">
      <c r="A8" s="226"/>
      <c r="B8" s="226"/>
      <c r="C8" s="226"/>
    </row>
    <row r="9" spans="1:3" ht="15.75">
      <c r="A9" s="235" t="s">
        <v>7</v>
      </c>
      <c r="B9" s="236"/>
      <c r="C9" s="237"/>
    </row>
    <row r="10" spans="1:3" ht="31.5">
      <c r="A10" s="150" t="s">
        <v>239</v>
      </c>
      <c r="B10" s="151" t="s">
        <v>237</v>
      </c>
      <c r="C10" s="152" t="s">
        <v>238</v>
      </c>
    </row>
    <row r="11" spans="1:3" ht="15">
      <c r="A11" s="3" t="s">
        <v>8</v>
      </c>
      <c r="B11" s="16">
        <f>'Detalhe Plano de Aquisções'!K34</f>
        <v>193582999.999</v>
      </c>
      <c r="C11" s="17">
        <f>'Detalhe Plano de Aquisções'!I34</f>
        <v>370722999.94</v>
      </c>
    </row>
    <row r="12" spans="1:3" ht="15">
      <c r="A12" s="3" t="s">
        <v>9</v>
      </c>
      <c r="B12" s="16"/>
      <c r="C12" s="17"/>
    </row>
    <row r="13" spans="1:11" ht="15">
      <c r="A13" s="3" t="s">
        <v>10</v>
      </c>
      <c r="B13" s="16">
        <f>'Detalhe Plano de Aquisções'!K40</f>
        <v>1300000</v>
      </c>
      <c r="C13" s="17">
        <f>'Detalhe Plano de Aquisções'!I40</f>
        <v>11780000</v>
      </c>
      <c r="I13" s="165"/>
      <c r="K13" s="165"/>
    </row>
    <row r="14" spans="1:16" ht="15">
      <c r="A14" s="3" t="s">
        <v>11</v>
      </c>
      <c r="B14" s="16"/>
      <c r="C14" s="17">
        <f>'[3]Detalhe Plano de Aquisções'!I79</f>
        <v>0</v>
      </c>
      <c r="I14" s="165"/>
      <c r="K14" s="165"/>
      <c r="O14" s="168"/>
      <c r="P14" s="1"/>
    </row>
    <row r="15" spans="1:16" ht="15">
      <c r="A15" s="3" t="s">
        <v>12</v>
      </c>
      <c r="B15" s="16"/>
      <c r="C15" s="17">
        <v>0</v>
      </c>
      <c r="D15" s="180"/>
      <c r="E15" s="180"/>
      <c r="I15" s="165"/>
      <c r="K15" s="165"/>
      <c r="O15" s="168"/>
      <c r="P15" s="1"/>
    </row>
    <row r="16" spans="1:16" ht="15">
      <c r="A16" s="3" t="s">
        <v>13</v>
      </c>
      <c r="B16" s="16">
        <f>'Detalhe Plano de Aquisções'!K63</f>
        <v>40117000</v>
      </c>
      <c r="C16" s="17">
        <f>'Detalhe Plano de Aquisções'!I63</f>
        <v>52497000</v>
      </c>
      <c r="D16" s="180"/>
      <c r="E16" s="180"/>
      <c r="I16" s="165"/>
      <c r="K16" s="165"/>
      <c r="N16" s="162"/>
      <c r="O16" s="168"/>
      <c r="P16" s="1"/>
    </row>
    <row r="17" spans="1:18" ht="15">
      <c r="A17" s="4" t="s">
        <v>14</v>
      </c>
      <c r="B17" s="16"/>
      <c r="C17" s="17">
        <v>0</v>
      </c>
      <c r="F17" s="1"/>
      <c r="G17" s="1"/>
      <c r="H17" s="1"/>
      <c r="I17" s="165"/>
      <c r="J17" s="1"/>
      <c r="K17" s="165"/>
      <c r="L17" s="1"/>
      <c r="M17" s="1"/>
      <c r="N17" s="162"/>
      <c r="O17" s="166"/>
      <c r="P17" s="1"/>
      <c r="Q17" s="1"/>
      <c r="R17" s="1"/>
    </row>
    <row r="18" spans="1:11" ht="15">
      <c r="A18" s="3" t="s">
        <v>15</v>
      </c>
      <c r="B18" s="16"/>
      <c r="C18" s="17">
        <f>'[3]Detalhe Plano de Aquisções'!I89</f>
        <v>0</v>
      </c>
      <c r="F18" s="43"/>
      <c r="I18" s="165"/>
      <c r="K18" s="165"/>
    </row>
    <row r="19" spans="1:15" ht="15">
      <c r="A19" s="4" t="s">
        <v>16</v>
      </c>
      <c r="B19" s="16"/>
      <c r="C19" s="17">
        <v>0</v>
      </c>
      <c r="I19" s="165"/>
      <c r="K19" s="165"/>
      <c r="N19" s="166"/>
      <c r="O19" s="166"/>
    </row>
    <row r="20" spans="1:11" ht="16.5" thickBot="1">
      <c r="A20" s="153" t="s">
        <v>17</v>
      </c>
      <c r="B20" s="154">
        <f>ROUND(SUM(B11:B19),-2)</f>
        <v>235000000</v>
      </c>
      <c r="C20" s="155">
        <f>ROUND(SUM(C11:C19),-2)</f>
        <v>435000000</v>
      </c>
      <c r="D20" s="180"/>
      <c r="F20" s="43"/>
      <c r="I20" s="165"/>
      <c r="K20" s="165"/>
    </row>
    <row r="21" spans="2:11" ht="15.75" thickBot="1">
      <c r="B21" s="180"/>
      <c r="F21" s="43"/>
      <c r="I21" s="165"/>
      <c r="K21" s="165"/>
    </row>
    <row r="22" spans="1:11" ht="15.75">
      <c r="A22" s="235" t="s">
        <v>20</v>
      </c>
      <c r="B22" s="236"/>
      <c r="C22" s="237"/>
      <c r="I22" s="165"/>
      <c r="K22" s="165"/>
    </row>
    <row r="23" spans="1:11" ht="31.5">
      <c r="A23" s="150" t="s">
        <v>236</v>
      </c>
      <c r="B23" s="151" t="s">
        <v>237</v>
      </c>
      <c r="C23" s="152" t="s">
        <v>238</v>
      </c>
      <c r="I23" s="165"/>
      <c r="K23" s="165"/>
    </row>
    <row r="24" spans="1:11" ht="15">
      <c r="A24" s="18" t="str">
        <f>'[1]Cronog Detalhado_REV'!$A$6</f>
        <v>COMP 1. ENGENHARIA</v>
      </c>
      <c r="B24" s="16">
        <f>'[4]Categorias de Inversão US$'!$B$10</f>
        <v>12520000</v>
      </c>
      <c r="C24" s="17">
        <f>'[4]Categorias de Inversão US$'!$F$10</f>
        <v>15844000</v>
      </c>
      <c r="I24" s="165"/>
      <c r="K24" s="165"/>
    </row>
    <row r="25" spans="1:11" ht="15">
      <c r="A25" s="18" t="str">
        <f>'[1]Cronog Detalhado_REV'!$A$9</f>
        <v>COMP 2. OBRAS CIVIS E SUPERVISÃO DE OBRAS</v>
      </c>
      <c r="B25" s="16">
        <f>'[4]Categorias de Inversão US$'!$B$19</f>
        <v>207708000</v>
      </c>
      <c r="C25" s="17">
        <f>'[4]Categorias de Inversão US$'!$F$19</f>
        <v>388134000</v>
      </c>
      <c r="I25" s="165"/>
      <c r="K25" s="165"/>
    </row>
    <row r="26" spans="1:11" ht="15">
      <c r="A26" s="18" t="str">
        <f>'[1]Cronog Detalhado_REV'!$A$40</f>
        <v>COMP 3. APOIO PARA O PLANEJAMENTO E LOGÍSTICA</v>
      </c>
      <c r="B26" s="16">
        <f>'[4]Categorias de Inversão US$'!$B$50</f>
        <v>8232000</v>
      </c>
      <c r="C26" s="17">
        <f>'[4]Categorias de Inversão US$'!$F$50</f>
        <v>12123000</v>
      </c>
      <c r="I26" s="165"/>
      <c r="K26" s="165"/>
    </row>
    <row r="27" spans="1:11" ht="15">
      <c r="A27" s="18" t="str">
        <f>'[1]Cronog Detalhado_REV'!$A$53</f>
        <v>COMP 4. COMPENSAÇÃO AMBIENTAL E DESAPROPRIAÇÕES</v>
      </c>
      <c r="B27" s="16">
        <f>'[4]Categorias de Inversão US$'!$B$60</f>
        <v>0</v>
      </c>
      <c r="C27" s="17">
        <f>'[4]Categorias de Inversão US$'!$F$60</f>
        <v>9780000</v>
      </c>
      <c r="I27" s="165"/>
      <c r="K27" s="165"/>
    </row>
    <row r="28" spans="1:3" ht="15">
      <c r="A28" s="18" t="str">
        <f>'[1]Cronog Detalhado_REV'!$A$55</f>
        <v>5.   ADMINISTRAÇÃO DO PROGRAMA</v>
      </c>
      <c r="B28" s="16">
        <f>'[4]Categorias de Inversão US$'!$B$61</f>
        <v>6540000</v>
      </c>
      <c r="C28" s="17">
        <f>'[4]Categorias de Inversão US$'!$F$61</f>
        <v>9119000</v>
      </c>
    </row>
    <row r="29" spans="1:3" ht="16.5" thickBot="1">
      <c r="A29" s="153" t="s">
        <v>17</v>
      </c>
      <c r="B29" s="154">
        <f>SUM(B24:B28)</f>
        <v>235000000</v>
      </c>
      <c r="C29" s="155">
        <f>SUM(C24:C28)</f>
        <v>435000000</v>
      </c>
    </row>
  </sheetData>
  <sheetProtection/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showGridLines="0" tabSelected="1" zoomScale="55" zoomScaleNormal="55" zoomScaleSheetLayoutView="55" zoomScalePageLayoutView="0" workbookViewId="0" topLeftCell="A1">
      <selection activeCell="AF37" sqref="AF37"/>
    </sheetView>
  </sheetViews>
  <sheetFormatPr defaultColWidth="9.140625" defaultRowHeight="15"/>
  <cols>
    <col min="1" max="1" width="6.7109375" style="55" customWidth="1"/>
    <col min="2" max="2" width="14.8515625" style="89" customWidth="1"/>
    <col min="3" max="3" width="15.140625" style="89" customWidth="1"/>
    <col min="4" max="4" width="45.7109375" style="55" customWidth="1"/>
    <col min="5" max="5" width="47.421875" style="55" customWidth="1"/>
    <col min="6" max="6" width="28.57421875" style="55" customWidth="1"/>
    <col min="7" max="7" width="13.421875" style="55" customWidth="1"/>
    <col min="8" max="8" width="25.8515625" style="55" customWidth="1"/>
    <col min="9" max="9" width="33.421875" style="90" bestFit="1" customWidth="1"/>
    <col min="10" max="10" width="16.00390625" style="194" customWidth="1"/>
    <col min="11" max="11" width="23.57421875" style="92" bestFit="1" customWidth="1"/>
    <col min="12" max="12" width="18.28125" style="91" customWidth="1"/>
    <col min="13" max="13" width="21.28125" style="93" customWidth="1"/>
    <col min="14" max="14" width="24.8515625" style="89" customWidth="1"/>
    <col min="15" max="16" width="17.421875" style="89" customWidth="1"/>
    <col min="17" max="17" width="30.8515625" style="55" customWidth="1"/>
    <col min="18" max="18" width="13.7109375" style="55" customWidth="1"/>
    <col min="19" max="19" width="32.28125" style="89" customWidth="1"/>
    <col min="20" max="16384" width="9.140625" style="55" customWidth="1"/>
  </cols>
  <sheetData>
    <row r="1" spans="1:19" ht="24" customHeight="1">
      <c r="A1" s="48"/>
      <c r="B1" s="49" t="s">
        <v>221</v>
      </c>
      <c r="C1" s="49"/>
      <c r="D1" s="48"/>
      <c r="E1" s="48"/>
      <c r="F1" s="48"/>
      <c r="G1" s="48"/>
      <c r="H1" s="48"/>
      <c r="I1" s="50"/>
      <c r="J1" s="185"/>
      <c r="K1" s="52"/>
      <c r="L1" s="51"/>
      <c r="M1" s="53"/>
      <c r="N1" s="54"/>
      <c r="O1" s="54"/>
      <c r="P1" s="54"/>
      <c r="Q1" s="48"/>
      <c r="R1" s="48"/>
      <c r="S1" s="54"/>
    </row>
    <row r="2" spans="1:19" ht="23.25" customHeight="1">
      <c r="A2" s="48"/>
      <c r="B2" s="49" t="s">
        <v>220</v>
      </c>
      <c r="C2" s="49"/>
      <c r="D2" s="48"/>
      <c r="E2" s="48"/>
      <c r="F2" s="48"/>
      <c r="G2" s="48"/>
      <c r="H2" s="48"/>
      <c r="I2" s="50"/>
      <c r="J2" s="185"/>
      <c r="K2" s="52"/>
      <c r="L2" s="51"/>
      <c r="M2" s="53"/>
      <c r="N2" s="54"/>
      <c r="O2" s="54"/>
      <c r="P2" s="54"/>
      <c r="Q2" s="48"/>
      <c r="R2" s="48"/>
      <c r="S2" s="54"/>
    </row>
    <row r="3" spans="1:19" ht="24" customHeight="1">
      <c r="A3" s="48"/>
      <c r="B3" s="248" t="s">
        <v>166</v>
      </c>
      <c r="C3" s="248"/>
      <c r="D3" s="248"/>
      <c r="E3" s="248"/>
      <c r="F3" s="248"/>
      <c r="G3" s="248"/>
      <c r="H3" s="248"/>
      <c r="I3" s="248"/>
      <c r="J3" s="248"/>
      <c r="K3" s="52"/>
      <c r="L3" s="51"/>
      <c r="M3" s="53"/>
      <c r="N3" s="54"/>
      <c r="O3" s="54"/>
      <c r="P3" s="54"/>
      <c r="Q3" s="48"/>
      <c r="R3" s="48"/>
      <c r="S3" s="54"/>
    </row>
    <row r="4" spans="1:19" ht="24" customHeight="1">
      <c r="A4" s="48"/>
      <c r="B4" s="249" t="s">
        <v>250</v>
      </c>
      <c r="C4" s="249"/>
      <c r="D4" s="249"/>
      <c r="E4" s="249"/>
      <c r="F4" s="249"/>
      <c r="G4" s="249"/>
      <c r="H4" s="249"/>
      <c r="I4" s="249"/>
      <c r="J4" s="249"/>
      <c r="K4" s="52"/>
      <c r="L4" s="51"/>
      <c r="M4" s="53"/>
      <c r="N4" s="54"/>
      <c r="O4" s="54"/>
      <c r="P4" s="54"/>
      <c r="Q4" s="48"/>
      <c r="R4" s="48"/>
      <c r="S4" s="54"/>
    </row>
    <row r="5" spans="1:19" ht="24" customHeight="1">
      <c r="A5" s="48"/>
      <c r="B5" s="248" t="s">
        <v>167</v>
      </c>
      <c r="C5" s="248"/>
      <c r="D5" s="248"/>
      <c r="E5" s="248"/>
      <c r="F5" s="248"/>
      <c r="G5" s="248"/>
      <c r="H5" s="248"/>
      <c r="I5" s="248"/>
      <c r="J5" s="248"/>
      <c r="K5" s="52"/>
      <c r="L5" s="51"/>
      <c r="M5" s="53"/>
      <c r="N5" s="54"/>
      <c r="O5" s="54"/>
      <c r="P5" s="54"/>
      <c r="Q5" s="48"/>
      <c r="R5" s="48"/>
      <c r="S5" s="54"/>
    </row>
    <row r="6" spans="1:19" ht="24" customHeight="1">
      <c r="A6" s="48"/>
      <c r="B6" s="149" t="s">
        <v>333</v>
      </c>
      <c r="C6" s="149"/>
      <c r="D6" s="149"/>
      <c r="E6" s="149"/>
      <c r="F6" s="149"/>
      <c r="G6" s="149"/>
      <c r="H6" s="149"/>
      <c r="I6" s="149"/>
      <c r="J6" s="186"/>
      <c r="K6" s="52"/>
      <c r="L6" s="51"/>
      <c r="M6" s="53"/>
      <c r="N6" s="54"/>
      <c r="O6" s="54"/>
      <c r="P6" s="54"/>
      <c r="Q6" s="48"/>
      <c r="R6" s="48"/>
      <c r="S6" s="54"/>
    </row>
    <row r="7" spans="1:19" ht="24" customHeight="1">
      <c r="A7" s="48"/>
      <c r="B7" s="159" t="s">
        <v>337</v>
      </c>
      <c r="C7" s="159"/>
      <c r="D7" s="149"/>
      <c r="E7" s="149"/>
      <c r="F7" s="149"/>
      <c r="G7" s="149"/>
      <c r="H7" s="149"/>
      <c r="I7" s="149"/>
      <c r="J7" s="186"/>
      <c r="K7" s="52"/>
      <c r="L7" s="51"/>
      <c r="M7" s="53"/>
      <c r="N7" s="54"/>
      <c r="O7" s="54"/>
      <c r="P7" s="54"/>
      <c r="Q7" s="48"/>
      <c r="R7" s="48"/>
      <c r="S7" s="54"/>
    </row>
    <row r="8" spans="1:19" ht="24" customHeight="1">
      <c r="A8" s="48"/>
      <c r="B8" s="248" t="s">
        <v>322</v>
      </c>
      <c r="C8" s="248"/>
      <c r="D8" s="248"/>
      <c r="E8" s="248"/>
      <c r="F8" s="248"/>
      <c r="G8" s="248"/>
      <c r="H8" s="248"/>
      <c r="I8" s="248"/>
      <c r="J8" s="248"/>
      <c r="K8" s="52"/>
      <c r="L8" s="51"/>
      <c r="M8" s="53"/>
      <c r="N8" s="54"/>
      <c r="O8" s="54"/>
      <c r="P8" s="54"/>
      <c r="Q8" s="48"/>
      <c r="R8" s="48"/>
      <c r="S8" s="54"/>
    </row>
    <row r="9" spans="1:19" ht="26.25" customHeight="1" hidden="1">
      <c r="A9" s="48"/>
      <c r="B9" s="250" t="s">
        <v>88</v>
      </c>
      <c r="C9" s="250"/>
      <c r="D9" s="250"/>
      <c r="E9" s="250"/>
      <c r="F9" s="250"/>
      <c r="G9" s="250"/>
      <c r="H9" s="250"/>
      <c r="I9" s="250"/>
      <c r="J9" s="250"/>
      <c r="K9" s="52"/>
      <c r="L9" s="51"/>
      <c r="M9" s="53"/>
      <c r="N9" s="54"/>
      <c r="O9" s="54"/>
      <c r="P9" s="54"/>
      <c r="Q9" s="48"/>
      <c r="R9" s="48"/>
      <c r="S9" s="54"/>
    </row>
    <row r="10" spans="1:22" s="60" customFormat="1" ht="34.5" customHeight="1" thickBot="1">
      <c r="A10" s="58">
        <v>1</v>
      </c>
      <c r="B10" s="251" t="s">
        <v>0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59"/>
      <c r="U10" s="59"/>
      <c r="V10" s="59"/>
    </row>
    <row r="11" spans="2:22" ht="18.75">
      <c r="B11" s="252" t="s">
        <v>82</v>
      </c>
      <c r="C11" s="261" t="s">
        <v>197</v>
      </c>
      <c r="D11" s="245" t="s">
        <v>83</v>
      </c>
      <c r="E11" s="245" t="s">
        <v>24</v>
      </c>
      <c r="F11" s="245" t="s">
        <v>222</v>
      </c>
      <c r="G11" s="245" t="s">
        <v>173</v>
      </c>
      <c r="H11" s="245" t="s">
        <v>169</v>
      </c>
      <c r="I11" s="247" t="s">
        <v>84</v>
      </c>
      <c r="J11" s="247"/>
      <c r="K11" s="247"/>
      <c r="L11" s="247"/>
      <c r="M11" s="245" t="s">
        <v>85</v>
      </c>
      <c r="N11" s="245" t="s">
        <v>86</v>
      </c>
      <c r="O11" s="245" t="s">
        <v>87</v>
      </c>
      <c r="P11" s="245"/>
      <c r="Q11" s="268" t="s">
        <v>66</v>
      </c>
      <c r="R11" s="245" t="s">
        <v>172</v>
      </c>
      <c r="S11" s="283" t="s">
        <v>60</v>
      </c>
      <c r="T11" s="57"/>
      <c r="U11" s="57"/>
      <c r="V11" s="57"/>
    </row>
    <row r="12" spans="2:22" ht="92.25" customHeight="1" thickBot="1">
      <c r="B12" s="253"/>
      <c r="C12" s="262"/>
      <c r="D12" s="246"/>
      <c r="E12" s="246"/>
      <c r="F12" s="246"/>
      <c r="G12" s="246"/>
      <c r="H12" s="246"/>
      <c r="I12" s="61" t="s">
        <v>36</v>
      </c>
      <c r="J12" s="187" t="s">
        <v>35</v>
      </c>
      <c r="K12" s="61" t="s">
        <v>164</v>
      </c>
      <c r="L12" s="62" t="s">
        <v>171</v>
      </c>
      <c r="M12" s="246"/>
      <c r="N12" s="246"/>
      <c r="O12" s="63" t="s">
        <v>177</v>
      </c>
      <c r="P12" s="63" t="s">
        <v>40</v>
      </c>
      <c r="Q12" s="269"/>
      <c r="R12" s="246"/>
      <c r="S12" s="284"/>
      <c r="T12" s="57"/>
      <c r="U12" s="57"/>
      <c r="V12" s="57"/>
    </row>
    <row r="13" spans="1:22" s="64" customFormat="1" ht="63.75" customHeight="1">
      <c r="A13" s="64" t="s">
        <v>133</v>
      </c>
      <c r="B13" s="65" t="s">
        <v>122</v>
      </c>
      <c r="C13" s="66" t="s">
        <v>205</v>
      </c>
      <c r="D13" s="67" t="s">
        <v>193</v>
      </c>
      <c r="E13" s="67" t="s">
        <v>194</v>
      </c>
      <c r="F13" s="67" t="s">
        <v>99</v>
      </c>
      <c r="G13" s="66">
        <v>1</v>
      </c>
      <c r="H13" s="66" t="s">
        <v>315</v>
      </c>
      <c r="I13" s="68">
        <f>'[5]Categorias de Inversão US$'!$F$23</f>
        <v>1955482</v>
      </c>
      <c r="J13" s="108">
        <f>'[5]Categorias de Inversão US$'!$C$25</f>
        <v>0</v>
      </c>
      <c r="K13" s="73">
        <v>0</v>
      </c>
      <c r="L13" s="199">
        <f aca="true" t="shared" si="0" ref="L13:L33">100-J13</f>
        <v>100</v>
      </c>
      <c r="M13" s="66">
        <v>2</v>
      </c>
      <c r="N13" s="66" t="s">
        <v>23</v>
      </c>
      <c r="O13" s="161">
        <v>41883</v>
      </c>
      <c r="P13" s="161">
        <v>42328</v>
      </c>
      <c r="Q13" s="67" t="s">
        <v>165</v>
      </c>
      <c r="R13" s="67"/>
      <c r="S13" s="143" t="s">
        <v>3</v>
      </c>
      <c r="T13" s="69">
        <v>1</v>
      </c>
      <c r="U13" s="69"/>
      <c r="V13" s="69"/>
    </row>
    <row r="14" spans="1:22" s="64" customFormat="1" ht="63.75" customHeight="1">
      <c r="A14" s="64" t="s">
        <v>132</v>
      </c>
      <c r="B14" s="70" t="s">
        <v>122</v>
      </c>
      <c r="C14" s="158" t="s">
        <v>206</v>
      </c>
      <c r="D14" s="72" t="s">
        <v>191</v>
      </c>
      <c r="E14" s="72" t="s">
        <v>192</v>
      </c>
      <c r="F14" s="72" t="s">
        <v>99</v>
      </c>
      <c r="G14" s="158">
        <v>1</v>
      </c>
      <c r="H14" s="158" t="s">
        <v>316</v>
      </c>
      <c r="I14" s="73">
        <f>'[5]Categorias de Inversão US$'!$F$22</f>
        <v>24895879</v>
      </c>
      <c r="J14" s="108">
        <f>'[5]Categorias de Inversão US$'!$C$24</f>
        <v>0</v>
      </c>
      <c r="K14" s="73">
        <v>0</v>
      </c>
      <c r="L14" s="199">
        <f t="shared" si="0"/>
        <v>100</v>
      </c>
      <c r="M14" s="202">
        <v>2</v>
      </c>
      <c r="N14" s="202" t="s">
        <v>23</v>
      </c>
      <c r="O14" s="161">
        <v>41609</v>
      </c>
      <c r="P14" s="161">
        <v>41835</v>
      </c>
      <c r="Q14" s="72" t="s">
        <v>165</v>
      </c>
      <c r="R14" s="72"/>
      <c r="S14" s="144" t="s">
        <v>65</v>
      </c>
      <c r="T14" s="69">
        <v>2</v>
      </c>
      <c r="U14" s="69"/>
      <c r="V14" s="69"/>
    </row>
    <row r="15" spans="1:22" s="64" customFormat="1" ht="63.75" customHeight="1">
      <c r="A15" s="64" t="s">
        <v>141</v>
      </c>
      <c r="B15" s="70" t="s">
        <v>122</v>
      </c>
      <c r="C15" s="158" t="s">
        <v>201</v>
      </c>
      <c r="D15" s="72" t="s">
        <v>190</v>
      </c>
      <c r="E15" s="72" t="s">
        <v>189</v>
      </c>
      <c r="F15" s="72" t="s">
        <v>99</v>
      </c>
      <c r="G15" s="158">
        <v>1</v>
      </c>
      <c r="H15" s="158" t="s">
        <v>317</v>
      </c>
      <c r="I15" s="73">
        <f>'[5]Categorias de Inversão US$'!$F$36</f>
        <v>4825953</v>
      </c>
      <c r="J15" s="108">
        <f>'[5]Categorias de Inversão US$'!$C$38</f>
        <v>0</v>
      </c>
      <c r="K15" s="73">
        <v>0</v>
      </c>
      <c r="L15" s="199">
        <f t="shared" si="0"/>
        <v>100</v>
      </c>
      <c r="M15" s="202">
        <v>2</v>
      </c>
      <c r="N15" s="202" t="s">
        <v>23</v>
      </c>
      <c r="O15" s="161">
        <v>42940</v>
      </c>
      <c r="P15" s="161">
        <v>43019</v>
      </c>
      <c r="Q15" s="72" t="s">
        <v>165</v>
      </c>
      <c r="R15" s="72"/>
      <c r="S15" s="144" t="s">
        <v>65</v>
      </c>
      <c r="T15" s="69">
        <v>2</v>
      </c>
      <c r="U15" s="69"/>
      <c r="V15" s="69"/>
    </row>
    <row r="16" spans="1:22" s="64" customFormat="1" ht="63.75" customHeight="1">
      <c r="A16" s="64" t="s">
        <v>216</v>
      </c>
      <c r="B16" s="70" t="s">
        <v>122</v>
      </c>
      <c r="C16" s="158" t="s">
        <v>212</v>
      </c>
      <c r="D16" s="72" t="s">
        <v>267</v>
      </c>
      <c r="E16" s="72"/>
      <c r="F16" s="72" t="s">
        <v>99</v>
      </c>
      <c r="G16" s="158">
        <v>1</v>
      </c>
      <c r="H16" s="158" t="s">
        <v>318</v>
      </c>
      <c r="I16" s="73">
        <f>'[5]Categorias de Inversão US$'!$F$41</f>
        <v>7857545</v>
      </c>
      <c r="J16" s="108">
        <f>'[5]Categorias de Inversão US$'!$C$43</f>
        <v>0</v>
      </c>
      <c r="K16" s="73">
        <v>0</v>
      </c>
      <c r="L16" s="199">
        <f t="shared" si="0"/>
        <v>100</v>
      </c>
      <c r="M16" s="202">
        <v>2</v>
      </c>
      <c r="N16" s="202" t="s">
        <v>23</v>
      </c>
      <c r="O16" s="161">
        <v>43035</v>
      </c>
      <c r="P16" s="161">
        <v>43132</v>
      </c>
      <c r="Q16" s="72" t="s">
        <v>165</v>
      </c>
      <c r="R16" s="72"/>
      <c r="S16" s="144" t="s">
        <v>65</v>
      </c>
      <c r="T16" s="69">
        <v>2</v>
      </c>
      <c r="U16" s="69"/>
      <c r="V16" s="69"/>
    </row>
    <row r="17" spans="1:22" s="64" customFormat="1" ht="63.75" customHeight="1">
      <c r="A17" s="64" t="s">
        <v>143</v>
      </c>
      <c r="B17" s="70" t="s">
        <v>122</v>
      </c>
      <c r="C17" s="158" t="s">
        <v>211</v>
      </c>
      <c r="D17" s="72" t="s">
        <v>188</v>
      </c>
      <c r="E17" s="72"/>
      <c r="F17" s="72" t="s">
        <v>99</v>
      </c>
      <c r="G17" s="158">
        <v>1</v>
      </c>
      <c r="H17" s="158" t="s">
        <v>319</v>
      </c>
      <c r="I17" s="73">
        <f>'[5]Categorias de Inversão US$'!$F$40</f>
        <v>5342419</v>
      </c>
      <c r="J17" s="108">
        <f>'[5]Categorias de Inversão US$'!$C$42</f>
        <v>0</v>
      </c>
      <c r="K17" s="73">
        <v>0</v>
      </c>
      <c r="L17" s="199">
        <f t="shared" si="0"/>
        <v>100</v>
      </c>
      <c r="M17" s="202">
        <v>2</v>
      </c>
      <c r="N17" s="202" t="s">
        <v>23</v>
      </c>
      <c r="O17" s="161">
        <v>41913</v>
      </c>
      <c r="P17" s="161">
        <v>43206</v>
      </c>
      <c r="Q17" s="72" t="s">
        <v>165</v>
      </c>
      <c r="R17" s="72"/>
      <c r="S17" s="144" t="s">
        <v>65</v>
      </c>
      <c r="T17" s="69">
        <v>3</v>
      </c>
      <c r="U17" s="69"/>
      <c r="V17" s="69"/>
    </row>
    <row r="18" spans="1:22" s="64" customFormat="1" ht="63.75" customHeight="1">
      <c r="A18" s="64" t="s">
        <v>273</v>
      </c>
      <c r="B18" s="70" t="s">
        <v>122</v>
      </c>
      <c r="C18" s="158" t="s">
        <v>207</v>
      </c>
      <c r="D18" s="72" t="s">
        <v>183</v>
      </c>
      <c r="E18" s="72" t="s">
        <v>251</v>
      </c>
      <c r="F18" s="72" t="s">
        <v>99</v>
      </c>
      <c r="G18" s="158">
        <v>1</v>
      </c>
      <c r="H18" s="158" t="s">
        <v>320</v>
      </c>
      <c r="I18" s="73">
        <f>'[5]Categorias de Inversão US$'!$F$24</f>
        <v>8202746</v>
      </c>
      <c r="J18" s="108">
        <f>'[5]Categorias de Inversão US$'!$C$26</f>
        <v>0</v>
      </c>
      <c r="K18" s="73">
        <v>0</v>
      </c>
      <c r="L18" s="199">
        <f t="shared" si="0"/>
        <v>100</v>
      </c>
      <c r="M18" s="202">
        <v>2</v>
      </c>
      <c r="N18" s="202" t="s">
        <v>23</v>
      </c>
      <c r="O18" s="161">
        <v>42878</v>
      </c>
      <c r="P18" s="161">
        <v>43227</v>
      </c>
      <c r="Q18" s="72" t="s">
        <v>165</v>
      </c>
      <c r="R18" s="72"/>
      <c r="S18" s="144" t="s">
        <v>65</v>
      </c>
      <c r="T18" s="69">
        <v>3</v>
      </c>
      <c r="U18" s="69"/>
      <c r="V18" s="69"/>
    </row>
    <row r="19" spans="1:22" s="201" customFormat="1" ht="63.75" customHeight="1">
      <c r="A19" s="201" t="s">
        <v>134</v>
      </c>
      <c r="B19" s="70" t="s">
        <v>122</v>
      </c>
      <c r="C19" s="184" t="s">
        <v>258</v>
      </c>
      <c r="D19" s="72" t="s">
        <v>259</v>
      </c>
      <c r="E19" s="72" t="s">
        <v>260</v>
      </c>
      <c r="F19" s="72" t="s">
        <v>99</v>
      </c>
      <c r="G19" s="184">
        <v>1</v>
      </c>
      <c r="H19" s="211" t="s">
        <v>334</v>
      </c>
      <c r="I19" s="73">
        <f>'[5]Categorias de Inversão US$'!$F$27</f>
        <v>21444373</v>
      </c>
      <c r="J19" s="108">
        <f>'[5]Categorias de Inversão US$'!$C$29</f>
        <v>0</v>
      </c>
      <c r="K19" s="73">
        <v>0</v>
      </c>
      <c r="L19" s="199">
        <f>100-J19</f>
        <v>100</v>
      </c>
      <c r="M19" s="202">
        <v>2</v>
      </c>
      <c r="N19" s="202" t="s">
        <v>23</v>
      </c>
      <c r="O19" s="161">
        <v>43046</v>
      </c>
      <c r="P19" s="161">
        <v>43525</v>
      </c>
      <c r="Q19" s="72" t="s">
        <v>165</v>
      </c>
      <c r="R19" s="72"/>
      <c r="S19" s="144" t="s">
        <v>1</v>
      </c>
      <c r="T19" s="205">
        <v>3</v>
      </c>
      <c r="U19" s="205"/>
      <c r="V19" s="205"/>
    </row>
    <row r="20" spans="1:22" s="64" customFormat="1" ht="63.75" customHeight="1">
      <c r="A20" s="64" t="s">
        <v>275</v>
      </c>
      <c r="B20" s="70" t="s">
        <v>122</v>
      </c>
      <c r="C20" s="158" t="s">
        <v>255</v>
      </c>
      <c r="D20" s="72" t="s">
        <v>256</v>
      </c>
      <c r="E20" s="72" t="s">
        <v>257</v>
      </c>
      <c r="F20" s="72" t="s">
        <v>99</v>
      </c>
      <c r="G20" s="158">
        <v>1</v>
      </c>
      <c r="H20" s="158" t="s">
        <v>321</v>
      </c>
      <c r="I20" s="73">
        <f>'[5]Categorias de Inversão US$'!$F$26</f>
        <v>6911966</v>
      </c>
      <c r="J20" s="108">
        <f>'[5]Categorias de Inversão US$'!$C$28</f>
        <v>0</v>
      </c>
      <c r="K20" s="73">
        <v>0</v>
      </c>
      <c r="L20" s="199">
        <f t="shared" si="0"/>
        <v>100</v>
      </c>
      <c r="M20" s="202">
        <v>2</v>
      </c>
      <c r="N20" s="202" t="s">
        <v>23</v>
      </c>
      <c r="O20" s="161">
        <v>43069</v>
      </c>
      <c r="P20" s="161">
        <v>43215</v>
      </c>
      <c r="Q20" s="72" t="s">
        <v>165</v>
      </c>
      <c r="R20" s="72"/>
      <c r="S20" s="144" t="s">
        <v>65</v>
      </c>
      <c r="T20" s="69">
        <v>3</v>
      </c>
      <c r="U20" s="69"/>
      <c r="V20" s="69"/>
    </row>
    <row r="21" spans="1:20" ht="63.75" customHeight="1">
      <c r="A21" s="64" t="s">
        <v>139</v>
      </c>
      <c r="B21" s="70" t="s">
        <v>122</v>
      </c>
      <c r="C21" s="71" t="s">
        <v>200</v>
      </c>
      <c r="D21" s="72" t="s">
        <v>185</v>
      </c>
      <c r="E21" s="72" t="s">
        <v>186</v>
      </c>
      <c r="F21" s="72" t="s">
        <v>25</v>
      </c>
      <c r="G21" s="71">
        <v>1</v>
      </c>
      <c r="H21" s="158" t="s">
        <v>304</v>
      </c>
      <c r="I21" s="73">
        <f>'[5]Categorias de Inversão US$'!$F$34</f>
        <v>12806118</v>
      </c>
      <c r="J21" s="108">
        <f>'[5]Categorias de Inversão US$'!$C$35</f>
        <v>100</v>
      </c>
      <c r="K21" s="73">
        <f>'[5]Categorias de Inversão US$'!$B$34</f>
        <v>12806118</v>
      </c>
      <c r="L21" s="199">
        <f t="shared" si="0"/>
        <v>0</v>
      </c>
      <c r="M21" s="202">
        <v>2</v>
      </c>
      <c r="N21" s="202" t="s">
        <v>22</v>
      </c>
      <c r="O21" s="161">
        <v>43075</v>
      </c>
      <c r="P21" s="161">
        <v>43282</v>
      </c>
      <c r="Q21" s="72"/>
      <c r="R21" s="72" t="s">
        <v>332</v>
      </c>
      <c r="S21" s="144" t="s">
        <v>65</v>
      </c>
      <c r="T21" s="69">
        <v>3</v>
      </c>
    </row>
    <row r="22" spans="1:22" s="64" customFormat="1" ht="63.75" customHeight="1">
      <c r="A22" s="64" t="s">
        <v>138</v>
      </c>
      <c r="B22" s="70" t="s">
        <v>122</v>
      </c>
      <c r="C22" s="71" t="s">
        <v>203</v>
      </c>
      <c r="D22" s="72" t="s">
        <v>187</v>
      </c>
      <c r="E22" s="72" t="s">
        <v>261</v>
      </c>
      <c r="F22" s="72" t="s">
        <v>25</v>
      </c>
      <c r="G22" s="71">
        <v>1</v>
      </c>
      <c r="H22" s="158" t="s">
        <v>303</v>
      </c>
      <c r="I22" s="73">
        <f>'[5]Categorias de Inversão US$'!$F$33</f>
        <v>3377871</v>
      </c>
      <c r="J22" s="108">
        <f>'[5]Categorias de Inversão US$'!$C$35</f>
        <v>100</v>
      </c>
      <c r="K22" s="73">
        <f>'[5]Categorias de Inversão US$'!$B$33</f>
        <v>3377871</v>
      </c>
      <c r="L22" s="199">
        <f t="shared" si="0"/>
        <v>0</v>
      </c>
      <c r="M22" s="202">
        <v>2</v>
      </c>
      <c r="N22" s="202" t="s">
        <v>22</v>
      </c>
      <c r="O22" s="161">
        <v>43076</v>
      </c>
      <c r="P22" s="161">
        <v>43435</v>
      </c>
      <c r="Q22" s="72"/>
      <c r="R22" s="72"/>
      <c r="S22" s="144" t="s">
        <v>30</v>
      </c>
      <c r="T22" s="69">
        <v>3</v>
      </c>
      <c r="U22" s="69"/>
      <c r="V22" s="69"/>
    </row>
    <row r="23" spans="1:22" s="64" customFormat="1" ht="63.75" customHeight="1">
      <c r="A23" s="64" t="s">
        <v>142</v>
      </c>
      <c r="B23" s="70" t="s">
        <v>122</v>
      </c>
      <c r="C23" s="71" t="s">
        <v>202</v>
      </c>
      <c r="D23" s="72" t="s">
        <v>182</v>
      </c>
      <c r="E23" s="72" t="s">
        <v>180</v>
      </c>
      <c r="F23" s="72" t="s">
        <v>100</v>
      </c>
      <c r="G23" s="71">
        <v>1</v>
      </c>
      <c r="H23" s="71" t="s">
        <v>305</v>
      </c>
      <c r="I23" s="73">
        <f>'[5]Categorias de Inversão US$'!$F$37</f>
        <v>22917921</v>
      </c>
      <c r="J23" s="108">
        <f>'[5]Categorias de Inversão US$'!$C$39</f>
        <v>100</v>
      </c>
      <c r="K23" s="73">
        <f>'[5]Categorias de Inversão US$'!$B$37</f>
        <v>22917921</v>
      </c>
      <c r="L23" s="199">
        <f t="shared" si="0"/>
        <v>0</v>
      </c>
      <c r="M23" s="202">
        <v>2</v>
      </c>
      <c r="N23" s="202" t="s">
        <v>22</v>
      </c>
      <c r="O23" s="161">
        <v>43091</v>
      </c>
      <c r="P23" s="161">
        <v>43344</v>
      </c>
      <c r="Q23" s="72"/>
      <c r="R23" s="72" t="s">
        <v>336</v>
      </c>
      <c r="S23" s="144" t="s">
        <v>65</v>
      </c>
      <c r="T23" s="69">
        <v>3</v>
      </c>
      <c r="U23" s="69"/>
      <c r="V23" s="69"/>
    </row>
    <row r="24" spans="1:22" s="64" customFormat="1" ht="63.75" customHeight="1">
      <c r="A24" s="64" t="s">
        <v>274</v>
      </c>
      <c r="B24" s="70" t="s">
        <v>122</v>
      </c>
      <c r="C24" s="71" t="s">
        <v>253</v>
      </c>
      <c r="D24" s="72" t="s">
        <v>183</v>
      </c>
      <c r="E24" s="72" t="s">
        <v>254</v>
      </c>
      <c r="F24" s="72" t="s">
        <v>99</v>
      </c>
      <c r="G24" s="71">
        <v>1</v>
      </c>
      <c r="H24" s="211" t="s">
        <v>335</v>
      </c>
      <c r="I24" s="73">
        <f>'[5]Categorias de Inversão US$'!$F$25</f>
        <v>1119493</v>
      </c>
      <c r="J24" s="108">
        <f>'[5]Categorias de Inversão US$'!$C$27</f>
        <v>0</v>
      </c>
      <c r="K24" s="73">
        <v>0</v>
      </c>
      <c r="L24" s="199">
        <f t="shared" si="0"/>
        <v>100</v>
      </c>
      <c r="M24" s="202">
        <v>2</v>
      </c>
      <c r="N24" s="202" t="s">
        <v>22</v>
      </c>
      <c r="O24" s="161">
        <v>43282</v>
      </c>
      <c r="P24" s="161">
        <v>43405</v>
      </c>
      <c r="Q24" s="72" t="s">
        <v>165</v>
      </c>
      <c r="R24" s="72"/>
      <c r="S24" s="144" t="s">
        <v>65</v>
      </c>
      <c r="T24" s="69">
        <v>4</v>
      </c>
      <c r="U24" s="69"/>
      <c r="V24" s="69"/>
    </row>
    <row r="25" spans="1:22" s="64" customFormat="1" ht="50.25" customHeight="1">
      <c r="A25" s="64" t="s">
        <v>140</v>
      </c>
      <c r="B25" s="70" t="s">
        <v>122</v>
      </c>
      <c r="C25" s="158" t="s">
        <v>199</v>
      </c>
      <c r="D25" s="72" t="s">
        <v>181</v>
      </c>
      <c r="E25" s="72" t="s">
        <v>179</v>
      </c>
      <c r="F25" s="72" t="s">
        <v>100</v>
      </c>
      <c r="G25" s="158">
        <v>1</v>
      </c>
      <c r="H25" s="158" t="s">
        <v>331</v>
      </c>
      <c r="I25" s="73">
        <f>'[5]Categorias de Inversão US$'!$F$35</f>
        <v>27920201</v>
      </c>
      <c r="J25" s="108">
        <f>'[5]Categorias de Inversão US$'!$C$37</f>
        <v>100</v>
      </c>
      <c r="K25" s="73">
        <f>'[5]Categorias de Inversão US$'!$B$35</f>
        <v>27920201</v>
      </c>
      <c r="L25" s="199">
        <f t="shared" si="0"/>
        <v>0</v>
      </c>
      <c r="M25" s="202">
        <v>2</v>
      </c>
      <c r="N25" s="202" t="s">
        <v>22</v>
      </c>
      <c r="O25" s="161">
        <v>43282</v>
      </c>
      <c r="P25" s="161">
        <v>43437</v>
      </c>
      <c r="Q25" s="72"/>
      <c r="R25" s="72"/>
      <c r="S25" s="144" t="s">
        <v>65</v>
      </c>
      <c r="T25" s="69">
        <v>4</v>
      </c>
      <c r="U25" s="69"/>
      <c r="V25" s="69"/>
    </row>
    <row r="26" spans="1:22" s="64" customFormat="1" ht="57" customHeight="1">
      <c r="A26" s="64" t="s">
        <v>271</v>
      </c>
      <c r="B26" s="70" t="s">
        <v>122</v>
      </c>
      <c r="C26" s="158" t="s">
        <v>265</v>
      </c>
      <c r="D26" s="72" t="s">
        <v>268</v>
      </c>
      <c r="E26" s="72"/>
      <c r="F26" s="72" t="s">
        <v>25</v>
      </c>
      <c r="G26" s="158">
        <v>1</v>
      </c>
      <c r="H26" s="158"/>
      <c r="I26" s="73">
        <f>'[5]Categorias de Inversão US$'!$F$42</f>
        <v>18750000</v>
      </c>
      <c r="J26" s="108">
        <f>'[5]Categorias de Inversão US$'!$C$44</f>
        <v>81</v>
      </c>
      <c r="K26" s="73">
        <f>'[5]Categorias de Inversão US$'!$B$42</f>
        <v>15187500.000000002</v>
      </c>
      <c r="L26" s="199">
        <f t="shared" si="0"/>
        <v>19</v>
      </c>
      <c r="M26" s="202">
        <v>2</v>
      </c>
      <c r="N26" s="202" t="s">
        <v>22</v>
      </c>
      <c r="O26" s="161">
        <v>43549</v>
      </c>
      <c r="P26" s="161">
        <f>O26+180</f>
        <v>43729</v>
      </c>
      <c r="Q26" s="72"/>
      <c r="R26" s="72"/>
      <c r="S26" s="144" t="s">
        <v>1</v>
      </c>
      <c r="T26" s="69">
        <v>4</v>
      </c>
      <c r="U26" s="69"/>
      <c r="V26" s="69"/>
    </row>
    <row r="27" spans="1:22" s="64" customFormat="1" ht="55.5" customHeight="1">
      <c r="A27" s="64" t="s">
        <v>272</v>
      </c>
      <c r="B27" s="70" t="s">
        <v>122</v>
      </c>
      <c r="C27" s="158" t="s">
        <v>266</v>
      </c>
      <c r="D27" s="72" t="s">
        <v>269</v>
      </c>
      <c r="E27" s="72"/>
      <c r="F27" s="72" t="s">
        <v>25</v>
      </c>
      <c r="G27" s="158">
        <v>1</v>
      </c>
      <c r="H27" s="158"/>
      <c r="I27" s="73">
        <f>'[5]Categorias de Inversão US$'!$F$43</f>
        <v>3002672.94</v>
      </c>
      <c r="J27" s="197">
        <f>'[5]Categorias de Inversão US$'!$C$45</f>
        <v>85.3469572314004</v>
      </c>
      <c r="K27" s="73">
        <f>'[5]Categorias de Inversão US$'!$B$43</f>
        <v>2552271.999</v>
      </c>
      <c r="L27" s="199">
        <f t="shared" si="0"/>
        <v>14.653042768599605</v>
      </c>
      <c r="M27" s="202">
        <v>2</v>
      </c>
      <c r="N27" s="202" t="s">
        <v>22</v>
      </c>
      <c r="O27" s="161">
        <v>43120</v>
      </c>
      <c r="P27" s="161">
        <f>O27+180</f>
        <v>43300</v>
      </c>
      <c r="Q27" s="72"/>
      <c r="R27" s="72"/>
      <c r="S27" s="144" t="s">
        <v>1</v>
      </c>
      <c r="T27" s="69">
        <v>4</v>
      </c>
      <c r="U27" s="69"/>
      <c r="V27" s="69"/>
    </row>
    <row r="28" spans="1:22" s="64" customFormat="1" ht="54" customHeight="1">
      <c r="A28" s="64" t="s">
        <v>130</v>
      </c>
      <c r="B28" s="70" t="s">
        <v>122</v>
      </c>
      <c r="C28" s="158" t="s">
        <v>204</v>
      </c>
      <c r="D28" s="72" t="s">
        <v>183</v>
      </c>
      <c r="E28" s="67" t="s">
        <v>184</v>
      </c>
      <c r="F28" s="67" t="s">
        <v>25</v>
      </c>
      <c r="G28" s="66">
        <v>1</v>
      </c>
      <c r="H28" s="66"/>
      <c r="I28" s="68">
        <f>'[5]Categorias de Inversão US$'!$F$21</f>
        <v>15000000</v>
      </c>
      <c r="J28" s="111">
        <f>'[5]Categorias de Inversão US$'!$C$23</f>
        <v>100</v>
      </c>
      <c r="K28" s="73">
        <f>'[5]Categorias de Inversão US$'!$B$21</f>
        <v>15000000</v>
      </c>
      <c r="L28" s="199">
        <f t="shared" si="0"/>
        <v>0</v>
      </c>
      <c r="M28" s="66">
        <v>2</v>
      </c>
      <c r="N28" s="66" t="s">
        <v>22</v>
      </c>
      <c r="O28" s="161">
        <v>43851</v>
      </c>
      <c r="P28" s="161">
        <f>O28+210</f>
        <v>44061</v>
      </c>
      <c r="Q28" s="67"/>
      <c r="R28" s="67"/>
      <c r="S28" s="143" t="s">
        <v>1</v>
      </c>
      <c r="T28" s="69">
        <v>4</v>
      </c>
      <c r="U28" s="69"/>
      <c r="V28" s="69"/>
    </row>
    <row r="29" spans="1:22" s="64" customFormat="1" ht="54" customHeight="1">
      <c r="A29" s="64" t="s">
        <v>136</v>
      </c>
      <c r="B29" s="65" t="s">
        <v>122</v>
      </c>
      <c r="C29" s="66" t="s">
        <v>209</v>
      </c>
      <c r="D29" s="67" t="s">
        <v>124</v>
      </c>
      <c r="E29" s="67"/>
      <c r="F29" s="67" t="s">
        <v>25</v>
      </c>
      <c r="G29" s="66"/>
      <c r="H29" s="158"/>
      <c r="I29" s="68">
        <f>'[5]Categorias de Inversão US$'!$F$29</f>
        <v>6900000</v>
      </c>
      <c r="J29" s="111">
        <f>'[5]Categorias de Inversão US$'!$C$31</f>
        <v>68</v>
      </c>
      <c r="K29" s="73">
        <f>'[5]Categorias de Inversão US$'!$B$29</f>
        <v>4692000</v>
      </c>
      <c r="L29" s="199">
        <f t="shared" si="0"/>
        <v>32</v>
      </c>
      <c r="M29" s="66">
        <v>2</v>
      </c>
      <c r="N29" s="66" t="s">
        <v>22</v>
      </c>
      <c r="O29" s="160">
        <v>43525</v>
      </c>
      <c r="P29" s="160">
        <f>O29+150</f>
        <v>43675</v>
      </c>
      <c r="Q29" s="67"/>
      <c r="R29" s="67"/>
      <c r="S29" s="143" t="s">
        <v>1</v>
      </c>
      <c r="T29" s="69">
        <v>4</v>
      </c>
      <c r="U29" s="69"/>
      <c r="V29" s="69"/>
    </row>
    <row r="30" spans="1:22" s="64" customFormat="1" ht="57" customHeight="1">
      <c r="A30" s="64" t="s">
        <v>217</v>
      </c>
      <c r="B30" s="70" t="s">
        <v>145</v>
      </c>
      <c r="C30" s="158" t="s">
        <v>131</v>
      </c>
      <c r="D30" s="72" t="s">
        <v>144</v>
      </c>
      <c r="E30" s="72" t="s">
        <v>276</v>
      </c>
      <c r="F30" s="72" t="s">
        <v>25</v>
      </c>
      <c r="G30" s="158"/>
      <c r="H30" s="158"/>
      <c r="I30" s="73">
        <f>'[5]Categorias de Inversão US$'!$F$45</f>
        <v>4220000</v>
      </c>
      <c r="J30" s="198">
        <f>'[5]Categorias de Inversão US$'!$C$47</f>
        <v>68.00947867298578</v>
      </c>
      <c r="K30" s="73">
        <f>'[5]Categorias de Inversão US$'!$B$45</f>
        <v>2870000</v>
      </c>
      <c r="L30" s="199">
        <f t="shared" si="0"/>
        <v>31.99052132701422</v>
      </c>
      <c r="M30" s="202">
        <v>2</v>
      </c>
      <c r="N30" s="202" t="s">
        <v>22</v>
      </c>
      <c r="O30" s="161">
        <v>44178</v>
      </c>
      <c r="P30" s="161">
        <f>O30+180+30</f>
        <v>44388</v>
      </c>
      <c r="Q30" s="72"/>
      <c r="R30" s="72"/>
      <c r="S30" s="144" t="s">
        <v>1</v>
      </c>
      <c r="T30" s="69">
        <v>4</v>
      </c>
      <c r="U30" s="69"/>
      <c r="V30" s="69"/>
    </row>
    <row r="31" spans="1:22" s="64" customFormat="1" ht="57" customHeight="1">
      <c r="A31" s="64" t="s">
        <v>270</v>
      </c>
      <c r="B31" s="70" t="s">
        <v>145</v>
      </c>
      <c r="C31" s="158" t="s">
        <v>131</v>
      </c>
      <c r="D31" s="72" t="s">
        <v>144</v>
      </c>
      <c r="E31" s="72" t="s">
        <v>277</v>
      </c>
      <c r="F31" s="72" t="s">
        <v>25</v>
      </c>
      <c r="G31" s="158"/>
      <c r="H31" s="158"/>
      <c r="I31" s="73">
        <f>'[5]Categorias de Inversão US$'!$F$46</f>
        <v>830000</v>
      </c>
      <c r="J31" s="198">
        <f>'[5]Categorias de Inversão US$'!$C$48</f>
        <v>69.87951807228916</v>
      </c>
      <c r="K31" s="73">
        <f>'[5]Categorias de Inversão US$'!$B$46</f>
        <v>580000</v>
      </c>
      <c r="L31" s="199">
        <f t="shared" si="0"/>
        <v>30.12048192771084</v>
      </c>
      <c r="M31" s="202">
        <v>2</v>
      </c>
      <c r="N31" s="202" t="s">
        <v>22</v>
      </c>
      <c r="O31" s="161">
        <v>44178</v>
      </c>
      <c r="P31" s="161">
        <f>O31+180+30</f>
        <v>44388</v>
      </c>
      <c r="Q31" s="72"/>
      <c r="R31" s="72"/>
      <c r="S31" s="144" t="s">
        <v>1</v>
      </c>
      <c r="T31" s="69">
        <v>4</v>
      </c>
      <c r="U31" s="69"/>
      <c r="V31" s="69"/>
    </row>
    <row r="32" spans="1:22" s="64" customFormat="1" ht="58.5" customHeight="1">
      <c r="A32" s="64" t="s">
        <v>137</v>
      </c>
      <c r="B32" s="70" t="s">
        <v>145</v>
      </c>
      <c r="C32" s="158" t="s">
        <v>210</v>
      </c>
      <c r="D32" s="72" t="s">
        <v>125</v>
      </c>
      <c r="E32" s="72"/>
      <c r="F32" s="72" t="s">
        <v>25</v>
      </c>
      <c r="G32" s="158"/>
      <c r="H32" s="158"/>
      <c r="I32" s="73">
        <f>'[5]Categorias de Inversão US$'!$F$30</f>
        <v>2018767</v>
      </c>
      <c r="J32" s="198">
        <f>'[5]Categorias de Inversão US$'!$C$32</f>
        <v>68.00026947141498</v>
      </c>
      <c r="K32" s="73">
        <f>'[5]Categorias de Inversão US$'!$B$30</f>
        <v>1372767</v>
      </c>
      <c r="L32" s="199">
        <f t="shared" si="0"/>
        <v>31.99973052858502</v>
      </c>
      <c r="M32" s="202">
        <v>2</v>
      </c>
      <c r="N32" s="202" t="s">
        <v>22</v>
      </c>
      <c r="O32" s="161">
        <v>44178</v>
      </c>
      <c r="P32" s="161">
        <f>O32+180+30</f>
        <v>44388</v>
      </c>
      <c r="Q32" s="72"/>
      <c r="R32" s="72"/>
      <c r="S32" s="144" t="s">
        <v>1</v>
      </c>
      <c r="T32" s="69">
        <v>4</v>
      </c>
      <c r="U32" s="69"/>
      <c r="V32" s="69"/>
    </row>
    <row r="33" spans="1:22" s="64" customFormat="1" ht="63.75" customHeight="1" thickBot="1">
      <c r="A33" s="64" t="s">
        <v>135</v>
      </c>
      <c r="B33" s="173" t="s">
        <v>122</v>
      </c>
      <c r="C33" s="174" t="s">
        <v>208</v>
      </c>
      <c r="D33" s="175" t="s">
        <v>178</v>
      </c>
      <c r="E33" s="175" t="s">
        <v>195</v>
      </c>
      <c r="F33" s="175"/>
      <c r="G33" s="174"/>
      <c r="H33" s="174"/>
      <c r="I33" s="176">
        <f>'[5]Categorias de Inversão US$'!$F$28</f>
        <v>170423593</v>
      </c>
      <c r="J33" s="200">
        <f>'[5]Categorias de Inversão US$'!$C$28</f>
        <v>0</v>
      </c>
      <c r="K33" s="176">
        <f>'[5]Categorias de Inversão US$'!$B$28</f>
        <v>84306350</v>
      </c>
      <c r="L33" s="200">
        <f t="shared" si="0"/>
        <v>100</v>
      </c>
      <c r="M33" s="174">
        <v>2</v>
      </c>
      <c r="N33" s="174" t="s">
        <v>22</v>
      </c>
      <c r="O33" s="207">
        <v>43831</v>
      </c>
      <c r="P33" s="207">
        <f>O33+180</f>
        <v>44011</v>
      </c>
      <c r="Q33" s="175"/>
      <c r="R33" s="175"/>
      <c r="S33" s="177" t="s">
        <v>1</v>
      </c>
      <c r="T33" s="69">
        <v>4</v>
      </c>
      <c r="U33" s="69"/>
      <c r="V33" s="69"/>
    </row>
    <row r="34" spans="2:22" s="64" customFormat="1" ht="29.25" customHeight="1" thickTop="1">
      <c r="B34" s="85"/>
      <c r="C34" s="85"/>
      <c r="D34" s="86"/>
      <c r="E34" s="86"/>
      <c r="F34" s="86"/>
      <c r="G34" s="85"/>
      <c r="H34" s="85"/>
      <c r="I34" s="87">
        <f>SUM(I13:I33)</f>
        <v>370722999.94</v>
      </c>
      <c r="J34" s="188"/>
      <c r="K34" s="87">
        <f>SUM(K13:K33)</f>
        <v>193582999.999</v>
      </c>
      <c r="L34" s="171"/>
      <c r="M34" s="85"/>
      <c r="N34" s="85"/>
      <c r="O34" s="172"/>
      <c r="P34" s="172"/>
      <c r="Q34" s="86"/>
      <c r="R34" s="86"/>
      <c r="S34" s="85"/>
      <c r="T34" s="69"/>
      <c r="U34" s="69"/>
      <c r="V34" s="69"/>
    </row>
    <row r="35" spans="1:19" s="101" customFormat="1" ht="30.75" customHeight="1" thickBot="1">
      <c r="A35" s="58">
        <v>3</v>
      </c>
      <c r="B35" s="99" t="s">
        <v>42</v>
      </c>
      <c r="C35" s="100"/>
      <c r="D35" s="100"/>
      <c r="E35" s="100"/>
      <c r="F35" s="100"/>
      <c r="G35" s="100"/>
      <c r="H35" s="100"/>
      <c r="I35" s="100"/>
      <c r="J35" s="189"/>
      <c r="K35" s="100"/>
      <c r="L35" s="100"/>
      <c r="M35" s="100"/>
      <c r="N35" s="100"/>
      <c r="O35" s="100"/>
      <c r="P35" s="100"/>
      <c r="Q35" s="100"/>
      <c r="R35" s="100"/>
      <c r="S35" s="146"/>
    </row>
    <row r="36" spans="2:19" ht="15" customHeight="1">
      <c r="B36" s="259" t="s">
        <v>41</v>
      </c>
      <c r="C36" s="261" t="s">
        <v>197</v>
      </c>
      <c r="D36" s="243" t="s">
        <v>80</v>
      </c>
      <c r="E36" s="257" t="s">
        <v>24</v>
      </c>
      <c r="F36" s="243" t="s">
        <v>223</v>
      </c>
      <c r="G36" s="243" t="s">
        <v>168</v>
      </c>
      <c r="H36" s="243" t="s">
        <v>33</v>
      </c>
      <c r="I36" s="256" t="s">
        <v>34</v>
      </c>
      <c r="J36" s="256"/>
      <c r="K36" s="256"/>
      <c r="L36" s="256"/>
      <c r="M36" s="243" t="s">
        <v>38</v>
      </c>
      <c r="N36" s="243" t="s">
        <v>39</v>
      </c>
      <c r="O36" s="243" t="s">
        <v>81</v>
      </c>
      <c r="P36" s="243"/>
      <c r="Q36" s="265" t="s">
        <v>66</v>
      </c>
      <c r="R36" s="243" t="s">
        <v>59</v>
      </c>
      <c r="S36" s="285" t="s">
        <v>60</v>
      </c>
    </row>
    <row r="37" spans="2:19" ht="57" thickBot="1">
      <c r="B37" s="260"/>
      <c r="C37" s="262"/>
      <c r="D37" s="244"/>
      <c r="E37" s="258"/>
      <c r="F37" s="244"/>
      <c r="G37" s="244"/>
      <c r="H37" s="244"/>
      <c r="I37" s="94" t="s">
        <v>36</v>
      </c>
      <c r="J37" s="190" t="s">
        <v>35</v>
      </c>
      <c r="K37" s="94" t="s">
        <v>164</v>
      </c>
      <c r="L37" s="95" t="s">
        <v>37</v>
      </c>
      <c r="M37" s="244"/>
      <c r="N37" s="244"/>
      <c r="O37" s="96" t="s">
        <v>89</v>
      </c>
      <c r="P37" s="96" t="s">
        <v>40</v>
      </c>
      <c r="Q37" s="266"/>
      <c r="R37" s="244"/>
      <c r="S37" s="286"/>
    </row>
    <row r="38" spans="1:19" ht="53.25" customHeight="1">
      <c r="A38" s="55" t="s">
        <v>146</v>
      </c>
      <c r="B38" s="120" t="s">
        <v>122</v>
      </c>
      <c r="C38" s="157" t="s">
        <v>215</v>
      </c>
      <c r="D38" s="122" t="s">
        <v>176</v>
      </c>
      <c r="E38" s="182" t="s">
        <v>293</v>
      </c>
      <c r="F38" s="122" t="s">
        <v>311</v>
      </c>
      <c r="G38" s="157"/>
      <c r="H38" s="157"/>
      <c r="I38" s="178">
        <f>'[5]Categorias de Inversão US$'!$F$55</f>
        <v>2000000</v>
      </c>
      <c r="J38" s="191">
        <f>'[5]Categorias de Inversão US$'!$C$55</f>
        <v>75</v>
      </c>
      <c r="K38" s="73">
        <f>'[5]Categorias de Inversão US$'!$B$55</f>
        <v>1300000</v>
      </c>
      <c r="L38" s="199">
        <f>100-J38</f>
        <v>25</v>
      </c>
      <c r="M38" s="157">
        <v>3</v>
      </c>
      <c r="N38" s="203" t="s">
        <v>22</v>
      </c>
      <c r="O38" s="208">
        <v>43556</v>
      </c>
      <c r="P38" s="208">
        <v>43678</v>
      </c>
      <c r="Q38" s="122"/>
      <c r="R38" s="122"/>
      <c r="S38" s="148" t="s">
        <v>1</v>
      </c>
    </row>
    <row r="39" spans="1:19" ht="53.25" customHeight="1" thickBot="1">
      <c r="A39" s="55" t="s">
        <v>297</v>
      </c>
      <c r="B39" s="74" t="s">
        <v>122</v>
      </c>
      <c r="C39" s="183" t="s">
        <v>148</v>
      </c>
      <c r="D39" s="129" t="s">
        <v>174</v>
      </c>
      <c r="E39" s="76" t="s">
        <v>175</v>
      </c>
      <c r="F39" s="76"/>
      <c r="G39" s="76"/>
      <c r="H39" s="76"/>
      <c r="I39" s="77">
        <f>'[5]Categorias de Inversão US$'!$F$58</f>
        <v>9780000</v>
      </c>
      <c r="J39" s="192">
        <f>'[5]Categorias de Inversão US$'!$C$59</f>
        <v>0</v>
      </c>
      <c r="K39" s="192">
        <v>0</v>
      </c>
      <c r="L39" s="192">
        <f>100-J39</f>
        <v>100</v>
      </c>
      <c r="M39" s="179">
        <v>4</v>
      </c>
      <c r="N39" s="204"/>
      <c r="O39" s="209" t="s">
        <v>252</v>
      </c>
      <c r="P39" s="210" t="s">
        <v>252</v>
      </c>
      <c r="Q39" s="76" t="s">
        <v>196</v>
      </c>
      <c r="R39" s="76"/>
      <c r="S39" s="145" t="s">
        <v>30</v>
      </c>
    </row>
    <row r="40" spans="2:19" ht="18.75">
      <c r="B40" s="85"/>
      <c r="C40" s="85"/>
      <c r="D40" s="86" t="s">
        <v>312</v>
      </c>
      <c r="E40" s="86"/>
      <c r="F40" s="86"/>
      <c r="G40" s="86"/>
      <c r="H40" s="86" t="s">
        <v>17</v>
      </c>
      <c r="I40" s="87">
        <f>SUM(I38:I39)</f>
        <v>11780000</v>
      </c>
      <c r="J40" s="193"/>
      <c r="K40" s="87">
        <f>SUM(K38:K39)</f>
        <v>1300000</v>
      </c>
      <c r="L40" s="88"/>
      <c r="M40" s="85"/>
      <c r="N40" s="85"/>
      <c r="O40" s="85"/>
      <c r="P40" s="85"/>
      <c r="Q40" s="86"/>
      <c r="R40" s="86"/>
      <c r="S40" s="85"/>
    </row>
    <row r="41" spans="1:19" ht="60" customHeight="1" thickBot="1">
      <c r="A41" s="58">
        <v>4</v>
      </c>
      <c r="B41" s="267" t="s">
        <v>43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</row>
    <row r="42" spans="2:21" ht="60" customHeight="1">
      <c r="B42" s="259" t="s">
        <v>41</v>
      </c>
      <c r="C42" s="257" t="s">
        <v>197</v>
      </c>
      <c r="D42" s="243" t="s">
        <v>80</v>
      </c>
      <c r="E42" s="243" t="s">
        <v>24</v>
      </c>
      <c r="F42" s="243" t="s">
        <v>223</v>
      </c>
      <c r="G42" s="243" t="s">
        <v>168</v>
      </c>
      <c r="H42" s="243" t="s">
        <v>33</v>
      </c>
      <c r="I42" s="256" t="s">
        <v>34</v>
      </c>
      <c r="J42" s="256"/>
      <c r="K42" s="256"/>
      <c r="L42" s="256"/>
      <c r="M42" s="243" t="s">
        <v>38</v>
      </c>
      <c r="N42" s="243" t="s">
        <v>39</v>
      </c>
      <c r="O42" s="243" t="s">
        <v>81</v>
      </c>
      <c r="P42" s="243"/>
      <c r="Q42" s="265" t="s">
        <v>66</v>
      </c>
      <c r="R42" s="243" t="s">
        <v>59</v>
      </c>
      <c r="S42" s="285" t="s">
        <v>60</v>
      </c>
      <c r="T42" s="156"/>
      <c r="U42" s="56"/>
    </row>
    <row r="43" spans="2:21" ht="60" customHeight="1" thickBot="1">
      <c r="B43" s="260"/>
      <c r="C43" s="258"/>
      <c r="D43" s="244"/>
      <c r="E43" s="244"/>
      <c r="F43" s="244"/>
      <c r="G43" s="244"/>
      <c r="H43" s="244"/>
      <c r="I43" s="96" t="s">
        <v>36</v>
      </c>
      <c r="J43" s="190" t="s">
        <v>35</v>
      </c>
      <c r="K43" s="94" t="s">
        <v>164</v>
      </c>
      <c r="L43" s="95" t="s">
        <v>37</v>
      </c>
      <c r="M43" s="244"/>
      <c r="N43" s="244"/>
      <c r="O43" s="96" t="s">
        <v>71</v>
      </c>
      <c r="P43" s="96" t="s">
        <v>40</v>
      </c>
      <c r="Q43" s="266"/>
      <c r="R43" s="244"/>
      <c r="S43" s="286"/>
      <c r="T43" s="156"/>
      <c r="U43" s="56"/>
    </row>
    <row r="44" spans="1:20" ht="54.75" customHeight="1">
      <c r="A44" s="64" t="s">
        <v>219</v>
      </c>
      <c r="B44" s="65" t="s">
        <v>122</v>
      </c>
      <c r="C44" s="106" t="s">
        <v>159</v>
      </c>
      <c r="D44" s="107" t="s">
        <v>295</v>
      </c>
      <c r="E44" s="67"/>
      <c r="F44" s="67" t="s">
        <v>117</v>
      </c>
      <c r="G44" s="203"/>
      <c r="H44" s="203" t="s">
        <v>309</v>
      </c>
      <c r="I44" s="68">
        <f>'[5]Categorias de Inversão US$'!$F$60</f>
        <v>8719000</v>
      </c>
      <c r="J44" s="199">
        <f>'[5]Categorias de Inversão US$'!$C$62</f>
        <v>70.42091983025577</v>
      </c>
      <c r="K44" s="73">
        <f>'[5]Categorias de Inversão US$'!$B$60</f>
        <v>6140000</v>
      </c>
      <c r="L44" s="199">
        <f>100-J44</f>
        <v>29.57908016974423</v>
      </c>
      <c r="M44" s="66">
        <v>5</v>
      </c>
      <c r="N44" s="66" t="s">
        <v>22</v>
      </c>
      <c r="O44" s="161">
        <v>43040</v>
      </c>
      <c r="P44" s="161">
        <v>43435</v>
      </c>
      <c r="Q44" s="67"/>
      <c r="R44" s="67"/>
      <c r="S44" s="143" t="s">
        <v>65</v>
      </c>
      <c r="T44" s="55">
        <v>1</v>
      </c>
    </row>
    <row r="45" spans="1:20" ht="54.75" customHeight="1">
      <c r="A45" s="64" t="s">
        <v>298</v>
      </c>
      <c r="B45" s="70" t="s">
        <v>122</v>
      </c>
      <c r="C45" s="106" t="s">
        <v>286</v>
      </c>
      <c r="D45" s="107" t="s">
        <v>289</v>
      </c>
      <c r="E45" s="67"/>
      <c r="F45" s="67" t="s">
        <v>117</v>
      </c>
      <c r="G45" s="66"/>
      <c r="H45" s="66" t="s">
        <v>306</v>
      </c>
      <c r="I45" s="68">
        <v>3295000.0843749996</v>
      </c>
      <c r="J45" s="199">
        <f>'[5]Categorias de Inversão US$'!$C$49</f>
        <v>81.12687381540405</v>
      </c>
      <c r="K45" s="73">
        <v>2673130.560668363</v>
      </c>
      <c r="L45" s="199">
        <f aca="true" t="shared" si="1" ref="L45:L62">100-J45</f>
        <v>18.873126184595947</v>
      </c>
      <c r="M45" s="108">
        <v>2</v>
      </c>
      <c r="N45" s="160" t="s">
        <v>22</v>
      </c>
      <c r="O45" s="161">
        <v>43048</v>
      </c>
      <c r="P45" s="161">
        <v>43160</v>
      </c>
      <c r="Q45" s="67"/>
      <c r="R45" s="67"/>
      <c r="S45" s="143" t="s">
        <v>30</v>
      </c>
      <c r="T45" s="55">
        <v>1</v>
      </c>
    </row>
    <row r="46" spans="1:20" ht="54.75" customHeight="1">
      <c r="A46" s="64" t="s">
        <v>299</v>
      </c>
      <c r="B46" s="70" t="s">
        <v>122</v>
      </c>
      <c r="C46" s="106" t="s">
        <v>287</v>
      </c>
      <c r="D46" s="110" t="s">
        <v>291</v>
      </c>
      <c r="E46" s="67"/>
      <c r="F46" s="72" t="s">
        <v>117</v>
      </c>
      <c r="G46" s="202"/>
      <c r="H46" s="202" t="s">
        <v>307</v>
      </c>
      <c r="I46" s="73">
        <v>5442065.140624999</v>
      </c>
      <c r="J46" s="199">
        <f>'[5]Categorias de Inversão US$'!$C$49</f>
        <v>81.12687381540405</v>
      </c>
      <c r="K46" s="73">
        <v>4414977.3195869345</v>
      </c>
      <c r="L46" s="199">
        <f t="shared" si="1"/>
        <v>18.873126184595947</v>
      </c>
      <c r="M46" s="111">
        <v>2</v>
      </c>
      <c r="N46" s="202" t="s">
        <v>22</v>
      </c>
      <c r="O46" s="161">
        <v>43048</v>
      </c>
      <c r="P46" s="161">
        <v>43132</v>
      </c>
      <c r="Q46" s="72"/>
      <c r="R46" s="72"/>
      <c r="S46" s="144" t="s">
        <v>30</v>
      </c>
      <c r="T46" s="55">
        <v>1</v>
      </c>
    </row>
    <row r="47" spans="1:20" ht="54.75" customHeight="1">
      <c r="A47" s="64" t="s">
        <v>300</v>
      </c>
      <c r="B47" s="70" t="s">
        <v>122</v>
      </c>
      <c r="C47" s="106" t="s">
        <v>288</v>
      </c>
      <c r="D47" s="110" t="s">
        <v>290</v>
      </c>
      <c r="E47" s="72"/>
      <c r="F47" s="72" t="s">
        <v>117</v>
      </c>
      <c r="G47" s="202"/>
      <c r="H47" s="202" t="s">
        <v>308</v>
      </c>
      <c r="I47" s="73">
        <v>2856027.7125</v>
      </c>
      <c r="J47" s="199">
        <f>'[5]Categorias de Inversão US$'!$C$49</f>
        <v>81.12687381540405</v>
      </c>
      <c r="K47" s="73">
        <v>2317005.998452846</v>
      </c>
      <c r="L47" s="199">
        <f t="shared" si="1"/>
        <v>18.873126184595947</v>
      </c>
      <c r="M47" s="111">
        <v>2</v>
      </c>
      <c r="N47" s="202" t="s">
        <v>22</v>
      </c>
      <c r="O47" s="161">
        <v>43101</v>
      </c>
      <c r="P47" s="161">
        <v>43770</v>
      </c>
      <c r="Q47" s="72"/>
      <c r="R47" s="72"/>
      <c r="S47" s="144" t="s">
        <v>30</v>
      </c>
      <c r="T47" s="55">
        <v>1</v>
      </c>
    </row>
    <row r="48" spans="1:20" ht="54.75" customHeight="1">
      <c r="A48" s="64" t="s">
        <v>148</v>
      </c>
      <c r="B48" s="70" t="s">
        <v>122</v>
      </c>
      <c r="C48" s="106" t="s">
        <v>278</v>
      </c>
      <c r="D48" s="110" t="s">
        <v>279</v>
      </c>
      <c r="E48" s="72" t="s">
        <v>126</v>
      </c>
      <c r="F48" s="72" t="s">
        <v>117</v>
      </c>
      <c r="G48" s="72"/>
      <c r="H48" s="202" t="s">
        <v>310</v>
      </c>
      <c r="I48" s="73">
        <f>'[5]Categorias de Inversão US$'!$F$10</f>
        <v>12698563</v>
      </c>
      <c r="J48" s="199">
        <f>'[5]Categorias de Inversão US$'!$C$11</f>
        <v>81.78722748644654</v>
      </c>
      <c r="K48" s="73">
        <f>'[5]Categorias de Inversão US$'!$B$10</f>
        <v>10399719</v>
      </c>
      <c r="L48" s="199">
        <f t="shared" si="1"/>
        <v>18.21277251355346</v>
      </c>
      <c r="M48" s="108">
        <v>1</v>
      </c>
      <c r="N48" s="202" t="s">
        <v>22</v>
      </c>
      <c r="O48" s="161">
        <v>43151</v>
      </c>
      <c r="P48" s="161">
        <v>43647</v>
      </c>
      <c r="Q48" s="72"/>
      <c r="R48" s="72"/>
      <c r="S48" s="144" t="s">
        <v>30</v>
      </c>
      <c r="T48" s="55">
        <v>1</v>
      </c>
    </row>
    <row r="49" spans="1:20" s="101" customFormat="1" ht="54.75" customHeight="1">
      <c r="A49" s="201" t="s">
        <v>156</v>
      </c>
      <c r="B49" s="70" t="s">
        <v>145</v>
      </c>
      <c r="C49" s="106" t="s">
        <v>233</v>
      </c>
      <c r="D49" s="110" t="s">
        <v>281</v>
      </c>
      <c r="E49" s="72"/>
      <c r="F49" s="72" t="s">
        <v>117</v>
      </c>
      <c r="G49" s="202"/>
      <c r="H49" s="202" t="s">
        <v>323</v>
      </c>
      <c r="I49" s="73">
        <f>'[5]Categorias de Inversão US$'!$F$14</f>
        <v>337543</v>
      </c>
      <c r="J49" s="199">
        <f>'[5]Categorias de Inversão US$'!$C$16</f>
        <v>39.00036439801744</v>
      </c>
      <c r="K49" s="73">
        <f>'[5]Categorias de Inversão US$'!$B$14</f>
        <v>131643</v>
      </c>
      <c r="L49" s="199">
        <f t="shared" si="1"/>
        <v>60.99963560198256</v>
      </c>
      <c r="M49" s="108">
        <v>1</v>
      </c>
      <c r="N49" s="202" t="s">
        <v>22</v>
      </c>
      <c r="O49" s="161">
        <v>43174</v>
      </c>
      <c r="P49" s="161">
        <v>43678</v>
      </c>
      <c r="Q49" s="72"/>
      <c r="R49" s="72"/>
      <c r="S49" s="144" t="s">
        <v>30</v>
      </c>
      <c r="T49" s="101">
        <v>2</v>
      </c>
    </row>
    <row r="50" spans="1:20" ht="54.75" customHeight="1">
      <c r="A50" s="64" t="s">
        <v>154</v>
      </c>
      <c r="B50" s="70" t="s">
        <v>145</v>
      </c>
      <c r="C50" s="109" t="s">
        <v>280</v>
      </c>
      <c r="D50" s="110" t="s">
        <v>329</v>
      </c>
      <c r="E50" s="72" t="s">
        <v>126</v>
      </c>
      <c r="F50" s="72" t="s">
        <v>117</v>
      </c>
      <c r="G50" s="202"/>
      <c r="H50" s="202" t="s">
        <v>324</v>
      </c>
      <c r="I50" s="73">
        <f>'[5]Categorias de Inversão US$'!$F$11</f>
        <v>40380</v>
      </c>
      <c r="J50" s="199">
        <f>'[5]Categorias de Inversão US$'!$C$13</f>
        <v>68.22189202575532</v>
      </c>
      <c r="K50" s="73">
        <f>'[5]Categorias de Inversão US$'!$B$11</f>
        <v>27548</v>
      </c>
      <c r="L50" s="199">
        <f t="shared" si="1"/>
        <v>31.778107974244676</v>
      </c>
      <c r="M50" s="111">
        <v>1</v>
      </c>
      <c r="N50" s="202" t="s">
        <v>22</v>
      </c>
      <c r="O50" s="161">
        <v>43191</v>
      </c>
      <c r="P50" s="161">
        <v>43770</v>
      </c>
      <c r="Q50" s="72"/>
      <c r="R50" s="72"/>
      <c r="S50" s="144" t="s">
        <v>30</v>
      </c>
      <c r="T50" s="55">
        <v>2</v>
      </c>
    </row>
    <row r="51" spans="1:20" ht="54.75" customHeight="1">
      <c r="A51" s="64" t="s">
        <v>326</v>
      </c>
      <c r="B51" s="70" t="s">
        <v>145</v>
      </c>
      <c r="C51" s="109" t="s">
        <v>327</v>
      </c>
      <c r="D51" s="110" t="s">
        <v>328</v>
      </c>
      <c r="E51" s="72" t="s">
        <v>330</v>
      </c>
      <c r="F51" s="72" t="s">
        <v>117</v>
      </c>
      <c r="G51" s="202"/>
      <c r="H51" s="202" t="s">
        <v>324</v>
      </c>
      <c r="I51" s="73">
        <f>'[5]Categorias de Inversão US$'!$F$12</f>
        <v>60558</v>
      </c>
      <c r="J51" s="199">
        <f>'[5]Categorias de Inversão US$'!$C$14</f>
        <v>67.85230687935533</v>
      </c>
      <c r="K51" s="73">
        <f>'[5]Categorias de Inversão US$'!$B$12</f>
        <v>41090</v>
      </c>
      <c r="L51" s="199">
        <f t="shared" si="1"/>
        <v>32.147693120644675</v>
      </c>
      <c r="M51" s="108">
        <v>1</v>
      </c>
      <c r="N51" s="202"/>
      <c r="O51" s="161">
        <v>43191</v>
      </c>
      <c r="P51" s="161">
        <v>43800</v>
      </c>
      <c r="Q51" s="72"/>
      <c r="R51" s="72"/>
      <c r="S51" s="144" t="s">
        <v>30</v>
      </c>
      <c r="T51" s="55">
        <v>2</v>
      </c>
    </row>
    <row r="52" spans="1:20" ht="54.75" customHeight="1">
      <c r="A52" s="64" t="s">
        <v>152</v>
      </c>
      <c r="B52" s="70" t="s">
        <v>145</v>
      </c>
      <c r="C52" s="109" t="s">
        <v>284</v>
      </c>
      <c r="D52" s="110" t="s">
        <v>283</v>
      </c>
      <c r="E52" s="72"/>
      <c r="F52" s="72" t="s">
        <v>117</v>
      </c>
      <c r="G52" s="202"/>
      <c r="H52" s="202" t="s">
        <v>325</v>
      </c>
      <c r="I52" s="73">
        <f>'[5]Categorias de Inversão US$'!$F$52</f>
        <v>430212</v>
      </c>
      <c r="J52" s="199">
        <f>'[5]Categorias de Inversão US$'!$C$54</f>
        <v>81.07630656513533</v>
      </c>
      <c r="K52" s="73">
        <f>'[5]Categorias de Inversão US$'!$B$52</f>
        <v>348800</v>
      </c>
      <c r="L52" s="199">
        <f t="shared" si="1"/>
        <v>18.923693434864674</v>
      </c>
      <c r="M52" s="108">
        <v>3</v>
      </c>
      <c r="N52" s="202" t="s">
        <v>22</v>
      </c>
      <c r="O52" s="161">
        <v>43174</v>
      </c>
      <c r="P52" s="161">
        <v>43647</v>
      </c>
      <c r="Q52" s="72"/>
      <c r="R52" s="72"/>
      <c r="S52" s="144" t="s">
        <v>30</v>
      </c>
      <c r="T52" s="55">
        <v>2</v>
      </c>
    </row>
    <row r="53" spans="1:20" ht="54.75" customHeight="1">
      <c r="A53" s="64" t="s">
        <v>218</v>
      </c>
      <c r="B53" s="70" t="s">
        <v>122</v>
      </c>
      <c r="C53" s="109" t="s">
        <v>214</v>
      </c>
      <c r="D53" s="110" t="s">
        <v>230</v>
      </c>
      <c r="E53" s="72" t="s">
        <v>231</v>
      </c>
      <c r="F53" s="72" t="s">
        <v>117</v>
      </c>
      <c r="G53" s="202"/>
      <c r="H53" s="202"/>
      <c r="I53" s="73">
        <f>'[5]Categorias de Inversão US$'!$F$56</f>
        <v>745000</v>
      </c>
      <c r="J53" s="199">
        <f>'[5]Categorias de Inversão US$'!$C$58</f>
        <v>67.11409395973155</v>
      </c>
      <c r="K53" s="73">
        <f>'[5]Categorias de Inversão US$'!$B$56</f>
        <v>500000</v>
      </c>
      <c r="L53" s="199">
        <f t="shared" si="1"/>
        <v>32.88590604026845</v>
      </c>
      <c r="M53" s="66">
        <v>3</v>
      </c>
      <c r="N53" s="202" t="s">
        <v>22</v>
      </c>
      <c r="O53" s="160">
        <v>43556</v>
      </c>
      <c r="P53" s="161">
        <v>43739</v>
      </c>
      <c r="Q53" s="72"/>
      <c r="R53" s="72"/>
      <c r="S53" s="144" t="s">
        <v>1</v>
      </c>
      <c r="T53" s="55">
        <v>2</v>
      </c>
    </row>
    <row r="54" spans="1:20" ht="54.75" customHeight="1">
      <c r="A54" s="64" t="s">
        <v>155</v>
      </c>
      <c r="B54" s="70" t="s">
        <v>122</v>
      </c>
      <c r="C54" s="109" t="s">
        <v>232</v>
      </c>
      <c r="D54" s="110" t="s">
        <v>128</v>
      </c>
      <c r="E54" s="72" t="s">
        <v>126</v>
      </c>
      <c r="F54" s="72" t="s">
        <v>117</v>
      </c>
      <c r="G54" s="202"/>
      <c r="H54" s="202"/>
      <c r="I54" s="73">
        <f>'[5]Categorias de Inversão US$'!$F$13</f>
        <v>1006956</v>
      </c>
      <c r="J54" s="199">
        <f>'[5]Categorias de Inversão US$'!$C$15</f>
        <v>63.55789130806113</v>
      </c>
      <c r="K54" s="73">
        <f>'[5]Categorias de Inversão US$'!$B$13</f>
        <v>640000</v>
      </c>
      <c r="L54" s="199">
        <f t="shared" si="1"/>
        <v>36.44210869193887</v>
      </c>
      <c r="M54" s="108">
        <v>1</v>
      </c>
      <c r="N54" s="202" t="s">
        <v>22</v>
      </c>
      <c r="O54" s="160">
        <v>43647</v>
      </c>
      <c r="P54" s="161">
        <v>43800</v>
      </c>
      <c r="Q54" s="72"/>
      <c r="R54" s="72"/>
      <c r="S54" s="144" t="s">
        <v>1</v>
      </c>
      <c r="T54" s="55">
        <v>2</v>
      </c>
    </row>
    <row r="55" spans="1:20" ht="54.75" customHeight="1">
      <c r="A55" s="64" t="s">
        <v>151</v>
      </c>
      <c r="B55" s="70" t="s">
        <v>122</v>
      </c>
      <c r="C55" s="109" t="s">
        <v>225</v>
      </c>
      <c r="D55" s="110" t="s">
        <v>127</v>
      </c>
      <c r="E55" s="72"/>
      <c r="F55" s="72" t="s">
        <v>117</v>
      </c>
      <c r="G55" s="202"/>
      <c r="H55" s="202"/>
      <c r="I55" s="73">
        <f>'[5]Categorias de Inversão US$'!$F$51</f>
        <v>3970245</v>
      </c>
      <c r="J55" s="199">
        <f>'[5]Categorias de Inversão US$'!$C$53</f>
        <v>69.16449740507198</v>
      </c>
      <c r="K55" s="73">
        <f>'[5]Categorias de Inversão US$'!$B$51</f>
        <v>2746000</v>
      </c>
      <c r="L55" s="199">
        <f t="shared" si="1"/>
        <v>30.835502594928016</v>
      </c>
      <c r="M55" s="108">
        <v>3</v>
      </c>
      <c r="N55" s="202" t="s">
        <v>22</v>
      </c>
      <c r="O55" s="161">
        <v>43586</v>
      </c>
      <c r="P55" s="161">
        <v>43739</v>
      </c>
      <c r="Q55" s="72"/>
      <c r="R55" s="72"/>
      <c r="S55" s="144" t="s">
        <v>1</v>
      </c>
      <c r="T55" s="55">
        <v>2</v>
      </c>
    </row>
    <row r="56" spans="1:20" ht="54.75" customHeight="1">
      <c r="A56" s="64" t="s">
        <v>227</v>
      </c>
      <c r="B56" s="70" t="s">
        <v>122</v>
      </c>
      <c r="C56" s="109" t="s">
        <v>160</v>
      </c>
      <c r="D56" s="110" t="s">
        <v>296</v>
      </c>
      <c r="E56" s="72"/>
      <c r="F56" s="72" t="s">
        <v>314</v>
      </c>
      <c r="G56" s="202"/>
      <c r="H56" s="202"/>
      <c r="I56" s="73">
        <f>'[5]Categorias de Inversão US$'!$F$61</f>
        <v>300000</v>
      </c>
      <c r="J56" s="199">
        <f>'[5]Categorias de Inversão US$'!$C$63</f>
        <v>100</v>
      </c>
      <c r="K56" s="73">
        <f>'[5]Categorias de Inversão US$'!$B$61</f>
        <v>300000</v>
      </c>
      <c r="L56" s="199">
        <f t="shared" si="1"/>
        <v>0</v>
      </c>
      <c r="M56" s="202">
        <v>5</v>
      </c>
      <c r="N56" s="202" t="s">
        <v>22</v>
      </c>
      <c r="O56" s="161"/>
      <c r="P56" s="161">
        <v>43466</v>
      </c>
      <c r="Q56" s="72"/>
      <c r="R56" s="72"/>
      <c r="S56" s="144" t="s">
        <v>1</v>
      </c>
      <c r="T56" s="55">
        <v>2</v>
      </c>
    </row>
    <row r="57" spans="1:20" ht="54.75" customHeight="1">
      <c r="A57" s="64" t="s">
        <v>228</v>
      </c>
      <c r="B57" s="70" t="s">
        <v>122</v>
      </c>
      <c r="C57" s="109" t="s">
        <v>161</v>
      </c>
      <c r="D57" s="110" t="s">
        <v>129</v>
      </c>
      <c r="E57" s="72"/>
      <c r="F57" s="72" t="s">
        <v>117</v>
      </c>
      <c r="G57" s="202"/>
      <c r="H57" s="202"/>
      <c r="I57" s="73">
        <f>'[5]Categorias de Inversão US$'!$F$62</f>
        <v>100000</v>
      </c>
      <c r="J57" s="199">
        <f>'[5]Categorias de Inversão US$'!$C$64</f>
        <v>100</v>
      </c>
      <c r="K57" s="73">
        <f>'[5]Categorias de Inversão US$'!$B$62</f>
        <v>100000</v>
      </c>
      <c r="L57" s="199">
        <f t="shared" si="1"/>
        <v>0</v>
      </c>
      <c r="M57" s="202">
        <v>5</v>
      </c>
      <c r="N57" s="202" t="s">
        <v>22</v>
      </c>
      <c r="O57" s="161">
        <v>43678</v>
      </c>
      <c r="P57" s="161">
        <f>O57+180</f>
        <v>43858</v>
      </c>
      <c r="Q57" s="72"/>
      <c r="R57" s="72"/>
      <c r="S57" s="144" t="s">
        <v>1</v>
      </c>
      <c r="T57" s="55">
        <v>2</v>
      </c>
    </row>
    <row r="58" spans="1:20" ht="54.75" customHeight="1">
      <c r="A58" s="64" t="s">
        <v>149</v>
      </c>
      <c r="B58" s="70" t="s">
        <v>122</v>
      </c>
      <c r="C58" s="109" t="s">
        <v>198</v>
      </c>
      <c r="D58" s="110" t="s">
        <v>147</v>
      </c>
      <c r="E58" s="72" t="s">
        <v>292</v>
      </c>
      <c r="F58" s="72" t="s">
        <v>117</v>
      </c>
      <c r="G58" s="202"/>
      <c r="H58" s="202"/>
      <c r="I58" s="73">
        <v>5817907.062500002</v>
      </c>
      <c r="J58" s="199">
        <f>'[5]Categorias de Inversão US$'!$C$49</f>
        <v>81.12687381540405</v>
      </c>
      <c r="K58" s="73">
        <v>4719886.121291857</v>
      </c>
      <c r="L58" s="199">
        <f t="shared" si="1"/>
        <v>18.873126184595947</v>
      </c>
      <c r="M58" s="111">
        <v>2</v>
      </c>
      <c r="N58" s="202" t="s">
        <v>22</v>
      </c>
      <c r="O58" s="161">
        <f>P47+180</f>
        <v>43950</v>
      </c>
      <c r="P58" s="161">
        <f>O58+180</f>
        <v>44130</v>
      </c>
      <c r="Q58" s="72"/>
      <c r="R58" s="72"/>
      <c r="S58" s="144" t="s">
        <v>1</v>
      </c>
      <c r="T58" s="55">
        <v>2</v>
      </c>
    </row>
    <row r="59" spans="1:20" ht="54.75" customHeight="1">
      <c r="A59" s="64" t="s">
        <v>157</v>
      </c>
      <c r="B59" s="65" t="s">
        <v>145</v>
      </c>
      <c r="C59" s="109" t="s">
        <v>234</v>
      </c>
      <c r="D59" s="110" t="s">
        <v>226</v>
      </c>
      <c r="E59" s="72"/>
      <c r="F59" s="72" t="s">
        <v>117</v>
      </c>
      <c r="G59" s="202"/>
      <c r="H59" s="202"/>
      <c r="I59" s="73">
        <f>'[5]Categorias de Inversão US$'!$F$15</f>
        <v>700000</v>
      </c>
      <c r="J59" s="199">
        <f>'[5]Categorias de Inversão US$'!$C$17</f>
        <v>54.285714285714285</v>
      </c>
      <c r="K59" s="73">
        <f>'[5]Categorias de Inversão US$'!$B$15</f>
        <v>380000</v>
      </c>
      <c r="L59" s="199">
        <f t="shared" si="1"/>
        <v>45.714285714285715</v>
      </c>
      <c r="M59" s="111">
        <v>1</v>
      </c>
      <c r="N59" s="202" t="s">
        <v>22</v>
      </c>
      <c r="O59" s="161">
        <v>43709</v>
      </c>
      <c r="P59" s="161">
        <v>43862</v>
      </c>
      <c r="Q59" s="72"/>
      <c r="R59" s="72"/>
      <c r="S59" s="144" t="s">
        <v>1</v>
      </c>
      <c r="T59" s="55">
        <v>2</v>
      </c>
    </row>
    <row r="60" spans="1:20" ht="54.75" customHeight="1">
      <c r="A60" s="64" t="s">
        <v>158</v>
      </c>
      <c r="B60" s="65" t="s">
        <v>122</v>
      </c>
      <c r="C60" s="78" t="s">
        <v>235</v>
      </c>
      <c r="D60" s="72" t="s">
        <v>229</v>
      </c>
      <c r="E60" s="72"/>
      <c r="F60" s="72" t="s">
        <v>117</v>
      </c>
      <c r="G60" s="202"/>
      <c r="H60" s="202"/>
      <c r="I60" s="73">
        <f>'[5]Categorias de Inversão US$'!$F$16</f>
        <v>1000000</v>
      </c>
      <c r="J60" s="199">
        <f>'[5]Categorias de Inversão US$'!$C$18</f>
        <v>90</v>
      </c>
      <c r="K60" s="73">
        <f>'[5]Categorias de Inversão US$'!$B$16</f>
        <v>900000</v>
      </c>
      <c r="L60" s="199">
        <f t="shared" si="1"/>
        <v>10</v>
      </c>
      <c r="M60" s="111">
        <v>1</v>
      </c>
      <c r="N60" s="202" t="s">
        <v>22</v>
      </c>
      <c r="O60" s="160">
        <v>43770</v>
      </c>
      <c r="P60" s="161">
        <v>43952</v>
      </c>
      <c r="Q60" s="72"/>
      <c r="R60" s="72"/>
      <c r="S60" s="144" t="s">
        <v>1</v>
      </c>
      <c r="T60" s="55">
        <v>2</v>
      </c>
    </row>
    <row r="61" spans="1:20" ht="54.75" customHeight="1">
      <c r="A61" s="64" t="s">
        <v>153</v>
      </c>
      <c r="B61" s="70" t="s">
        <v>145</v>
      </c>
      <c r="C61" s="109" t="s">
        <v>294</v>
      </c>
      <c r="D61" s="110" t="s">
        <v>285</v>
      </c>
      <c r="E61" s="72"/>
      <c r="F61" s="72" t="s">
        <v>117</v>
      </c>
      <c r="G61" s="202"/>
      <c r="H61" s="202"/>
      <c r="I61" s="73">
        <f>'[5]Categorias de Inversão US$'!$F$53</f>
        <v>400000</v>
      </c>
      <c r="J61" s="199">
        <f>'[5]Categorias de Inversão US$'!$C$55</f>
        <v>75</v>
      </c>
      <c r="K61" s="73">
        <f>'[5]Categorias de Inversão US$'!$B$53</f>
        <v>300000</v>
      </c>
      <c r="L61" s="199">
        <f t="shared" si="1"/>
        <v>25</v>
      </c>
      <c r="M61" s="111">
        <v>3</v>
      </c>
      <c r="N61" s="202" t="s">
        <v>22</v>
      </c>
      <c r="O61" s="161">
        <v>43595</v>
      </c>
      <c r="P61" s="161">
        <v>44105</v>
      </c>
      <c r="Q61" s="72"/>
      <c r="R61" s="72"/>
      <c r="S61" s="144" t="s">
        <v>1</v>
      </c>
      <c r="T61" s="55">
        <v>2</v>
      </c>
    </row>
    <row r="62" spans="1:20" ht="54.75" customHeight="1" thickBot="1">
      <c r="A62" s="64" t="s">
        <v>150</v>
      </c>
      <c r="B62" s="102" t="s">
        <v>145</v>
      </c>
      <c r="C62" s="112" t="s">
        <v>213</v>
      </c>
      <c r="D62" s="103" t="s">
        <v>282</v>
      </c>
      <c r="E62" s="103"/>
      <c r="F62" s="103" t="s">
        <v>117</v>
      </c>
      <c r="G62" s="105"/>
      <c r="H62" s="105"/>
      <c r="I62" s="104">
        <f>'[5]Categorias de Inversão US$'!$F$50</f>
        <v>4577543</v>
      </c>
      <c r="J62" s="206">
        <f>'[5]Categorias de Inversão US$'!$C$52</f>
        <v>66.35000479514885</v>
      </c>
      <c r="K62" s="77">
        <f>'[5]Categorias de Inversão US$'!$B$50</f>
        <v>3037200</v>
      </c>
      <c r="L62" s="206">
        <f t="shared" si="1"/>
        <v>33.64999520485115</v>
      </c>
      <c r="M62" s="179">
        <v>3</v>
      </c>
      <c r="N62" s="105" t="s">
        <v>22</v>
      </c>
      <c r="O62" s="210">
        <v>43586</v>
      </c>
      <c r="P62" s="210">
        <v>43739</v>
      </c>
      <c r="Q62" s="103"/>
      <c r="R62" s="103"/>
      <c r="S62" s="147" t="s">
        <v>1</v>
      </c>
      <c r="T62" s="55">
        <v>2</v>
      </c>
    </row>
    <row r="63" spans="2:19" ht="19.5" thickBot="1">
      <c r="B63" s="85"/>
      <c r="C63" s="85"/>
      <c r="D63" s="241"/>
      <c r="E63" s="241"/>
      <c r="F63" s="86"/>
      <c r="G63" s="86"/>
      <c r="H63" s="86" t="s">
        <v>17</v>
      </c>
      <c r="I63" s="87">
        <f>SUM(I44:I62)</f>
        <v>52497000</v>
      </c>
      <c r="J63" s="193"/>
      <c r="K63" s="87">
        <f>SUM(K44:K62)</f>
        <v>40117000</v>
      </c>
      <c r="L63" s="88"/>
      <c r="M63" s="88"/>
      <c r="N63" s="85"/>
      <c r="O63" s="85"/>
      <c r="P63" s="85"/>
      <c r="Q63" s="86"/>
      <c r="R63" s="86"/>
      <c r="S63" s="85"/>
    </row>
    <row r="64" ht="18.75" hidden="1"/>
    <row r="65" spans="1:19" ht="15.75" customHeight="1" hidden="1">
      <c r="A65" s="113">
        <v>5</v>
      </c>
      <c r="B65" s="274" t="s">
        <v>46</v>
      </c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</row>
    <row r="66" spans="2:19" ht="15" customHeight="1" hidden="1">
      <c r="B66" s="298" t="s">
        <v>41</v>
      </c>
      <c r="C66" s="114"/>
      <c r="D66" s="254" t="s">
        <v>80</v>
      </c>
      <c r="E66" s="254" t="s">
        <v>24</v>
      </c>
      <c r="F66" s="254" t="s">
        <v>224</v>
      </c>
      <c r="G66" s="254" t="s">
        <v>169</v>
      </c>
      <c r="H66" s="271" t="s">
        <v>34</v>
      </c>
      <c r="I66" s="271"/>
      <c r="J66" s="271"/>
      <c r="K66" s="115"/>
      <c r="L66" s="272" t="s">
        <v>45</v>
      </c>
      <c r="M66" s="254" t="s">
        <v>38</v>
      </c>
      <c r="N66" s="254" t="s">
        <v>39</v>
      </c>
      <c r="O66" s="254" t="s">
        <v>81</v>
      </c>
      <c r="P66" s="254"/>
      <c r="Q66" s="263" t="s">
        <v>66</v>
      </c>
      <c r="R66" s="254" t="s">
        <v>59</v>
      </c>
      <c r="S66" s="254" t="s">
        <v>60</v>
      </c>
    </row>
    <row r="67" spans="2:19" ht="75.75" hidden="1" thickBot="1">
      <c r="B67" s="299"/>
      <c r="C67" s="116"/>
      <c r="D67" s="255"/>
      <c r="E67" s="255"/>
      <c r="F67" s="255"/>
      <c r="G67" s="255"/>
      <c r="H67" s="117" t="s">
        <v>36</v>
      </c>
      <c r="I67" s="118" t="s">
        <v>35</v>
      </c>
      <c r="J67" s="195" t="s">
        <v>37</v>
      </c>
      <c r="K67" s="119"/>
      <c r="L67" s="273"/>
      <c r="M67" s="255"/>
      <c r="N67" s="255"/>
      <c r="O67" s="117" t="s">
        <v>44</v>
      </c>
      <c r="P67" s="117" t="s">
        <v>73</v>
      </c>
      <c r="Q67" s="264"/>
      <c r="R67" s="255"/>
      <c r="S67" s="255"/>
    </row>
    <row r="68" spans="1:19" ht="18.75" hidden="1">
      <c r="A68" s="55" t="s">
        <v>159</v>
      </c>
      <c r="B68" s="120"/>
      <c r="C68" s="121"/>
      <c r="D68" s="122"/>
      <c r="E68" s="122"/>
      <c r="F68" s="122"/>
      <c r="G68" s="122"/>
      <c r="H68" s="122"/>
      <c r="I68" s="123"/>
      <c r="J68" s="191"/>
      <c r="K68" s="125"/>
      <c r="L68" s="124"/>
      <c r="M68" s="126"/>
      <c r="N68" s="126"/>
      <c r="O68" s="126"/>
      <c r="P68" s="126"/>
      <c r="Q68" s="127"/>
      <c r="R68" s="122"/>
      <c r="S68" s="148"/>
    </row>
    <row r="69" spans="1:19" ht="18.75" hidden="1">
      <c r="A69" s="55" t="s">
        <v>160</v>
      </c>
      <c r="B69" s="70"/>
      <c r="C69" s="79"/>
      <c r="D69" s="72"/>
      <c r="E69" s="72"/>
      <c r="F69" s="72"/>
      <c r="G69" s="72"/>
      <c r="H69" s="72"/>
      <c r="I69" s="97"/>
      <c r="J69" s="196"/>
      <c r="K69" s="81"/>
      <c r="L69" s="80"/>
      <c r="M69" s="71"/>
      <c r="N69" s="71"/>
      <c r="O69" s="71"/>
      <c r="P69" s="71"/>
      <c r="Q69" s="110"/>
      <c r="R69" s="72"/>
      <c r="S69" s="144"/>
    </row>
    <row r="70" spans="1:19" ht="18.75" hidden="1">
      <c r="A70" s="55" t="s">
        <v>161</v>
      </c>
      <c r="B70" s="70"/>
      <c r="C70" s="79"/>
      <c r="D70" s="72"/>
      <c r="E70" s="72"/>
      <c r="F70" s="72"/>
      <c r="G70" s="72"/>
      <c r="H70" s="72"/>
      <c r="I70" s="97"/>
      <c r="J70" s="196"/>
      <c r="K70" s="81"/>
      <c r="L70" s="80"/>
      <c r="M70" s="71"/>
      <c r="N70" s="71"/>
      <c r="O70" s="71"/>
      <c r="P70" s="71"/>
      <c r="Q70" s="110"/>
      <c r="R70" s="72"/>
      <c r="S70" s="144"/>
    </row>
    <row r="71" spans="1:19" ht="18.75" hidden="1">
      <c r="A71" s="55" t="s">
        <v>162</v>
      </c>
      <c r="B71" s="70"/>
      <c r="C71" s="79"/>
      <c r="D71" s="72"/>
      <c r="E71" s="72"/>
      <c r="F71" s="72"/>
      <c r="G71" s="72"/>
      <c r="H71" s="72"/>
      <c r="I71" s="97"/>
      <c r="J71" s="196"/>
      <c r="K71" s="81"/>
      <c r="L71" s="80"/>
      <c r="M71" s="71"/>
      <c r="N71" s="71"/>
      <c r="O71" s="71"/>
      <c r="P71" s="71"/>
      <c r="Q71" s="110"/>
      <c r="R71" s="72"/>
      <c r="S71" s="144"/>
    </row>
    <row r="72" spans="1:19" ht="19.5" hidden="1" thickBot="1">
      <c r="A72" s="55" t="s">
        <v>163</v>
      </c>
      <c r="B72" s="74"/>
      <c r="C72" s="82"/>
      <c r="D72" s="76"/>
      <c r="E72" s="76"/>
      <c r="F72" s="76"/>
      <c r="G72" s="76"/>
      <c r="H72" s="76"/>
      <c r="I72" s="128"/>
      <c r="J72" s="192"/>
      <c r="K72" s="84"/>
      <c r="L72" s="83"/>
      <c r="M72" s="75"/>
      <c r="N72" s="75"/>
      <c r="O72" s="75"/>
      <c r="P72" s="75"/>
      <c r="Q72" s="129"/>
      <c r="R72" s="76"/>
      <c r="S72" s="145"/>
    </row>
    <row r="73" spans="2:19" ht="18.75" hidden="1">
      <c r="B73" s="85"/>
      <c r="C73" s="85"/>
      <c r="D73" s="86"/>
      <c r="E73" s="86"/>
      <c r="F73" s="86"/>
      <c r="G73" s="86"/>
      <c r="H73" s="86" t="s">
        <v>17</v>
      </c>
      <c r="I73" s="98">
        <f>SUM(I68:I72)</f>
        <v>0</v>
      </c>
      <c r="J73" s="193"/>
      <c r="K73" s="130"/>
      <c r="L73" s="88"/>
      <c r="M73" s="85"/>
      <c r="N73" s="85"/>
      <c r="O73" s="85"/>
      <c r="P73" s="85"/>
      <c r="Q73" s="86"/>
      <c r="R73" s="86"/>
      <c r="S73" s="85"/>
    </row>
    <row r="74" ht="18.75" hidden="1"/>
    <row r="75" spans="2:19" ht="15.75" customHeight="1" hidden="1">
      <c r="B75" s="274" t="s">
        <v>47</v>
      </c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</row>
    <row r="76" spans="2:19" ht="15" customHeight="1" hidden="1">
      <c r="B76" s="298" t="s">
        <v>41</v>
      </c>
      <c r="C76" s="114"/>
      <c r="D76" s="254" t="s">
        <v>80</v>
      </c>
      <c r="E76" s="254" t="s">
        <v>24</v>
      </c>
      <c r="F76" s="254" t="s">
        <v>224</v>
      </c>
      <c r="G76" s="264" t="s">
        <v>170</v>
      </c>
      <c r="H76" s="292"/>
      <c r="I76" s="271" t="s">
        <v>34</v>
      </c>
      <c r="J76" s="271"/>
      <c r="K76" s="271"/>
      <c r="L76" s="271"/>
      <c r="M76" s="254" t="s">
        <v>38</v>
      </c>
      <c r="N76" s="254" t="s">
        <v>39</v>
      </c>
      <c r="O76" s="254" t="s">
        <v>81</v>
      </c>
      <c r="P76" s="254"/>
      <c r="Q76" s="263" t="s">
        <v>66</v>
      </c>
      <c r="R76" s="254" t="s">
        <v>59</v>
      </c>
      <c r="S76" s="254" t="s">
        <v>60</v>
      </c>
    </row>
    <row r="77" spans="2:19" ht="36" customHeight="1" hidden="1" thickBot="1">
      <c r="B77" s="299"/>
      <c r="C77" s="116"/>
      <c r="D77" s="255"/>
      <c r="E77" s="255"/>
      <c r="F77" s="255"/>
      <c r="G77" s="293"/>
      <c r="H77" s="294"/>
      <c r="I77" s="117" t="s">
        <v>36</v>
      </c>
      <c r="J77" s="195" t="s">
        <v>35</v>
      </c>
      <c r="K77" s="118"/>
      <c r="L77" s="119" t="s">
        <v>37</v>
      </c>
      <c r="M77" s="255"/>
      <c r="N77" s="255"/>
      <c r="O77" s="117" t="s">
        <v>72</v>
      </c>
      <c r="P77" s="117" t="s">
        <v>40</v>
      </c>
      <c r="Q77" s="264"/>
      <c r="R77" s="255"/>
      <c r="S77" s="255"/>
    </row>
    <row r="78" spans="2:19" ht="18.75" hidden="1">
      <c r="B78" s="120"/>
      <c r="C78" s="121"/>
      <c r="D78" s="122"/>
      <c r="E78" s="122"/>
      <c r="F78" s="122"/>
      <c r="G78" s="281"/>
      <c r="H78" s="282"/>
      <c r="I78" s="122"/>
      <c r="J78" s="191"/>
      <c r="K78" s="123"/>
      <c r="L78" s="124"/>
      <c r="M78" s="124"/>
      <c r="N78" s="126"/>
      <c r="O78" s="126"/>
      <c r="P78" s="126"/>
      <c r="Q78" s="127"/>
      <c r="R78" s="122"/>
      <c r="S78" s="148"/>
    </row>
    <row r="79" spans="2:19" ht="18.75" hidden="1">
      <c r="B79" s="70"/>
      <c r="C79" s="79"/>
      <c r="D79" s="72"/>
      <c r="E79" s="72"/>
      <c r="F79" s="72"/>
      <c r="G79" s="279"/>
      <c r="H79" s="280"/>
      <c r="I79" s="72"/>
      <c r="J79" s="196"/>
      <c r="K79" s="97"/>
      <c r="L79" s="80"/>
      <c r="M79" s="80"/>
      <c r="N79" s="71"/>
      <c r="O79" s="71"/>
      <c r="P79" s="71"/>
      <c r="Q79" s="110"/>
      <c r="R79" s="72"/>
      <c r="S79" s="144"/>
    </row>
    <row r="80" spans="2:19" ht="18.75" hidden="1">
      <c r="B80" s="70"/>
      <c r="C80" s="79"/>
      <c r="D80" s="72"/>
      <c r="E80" s="72"/>
      <c r="F80" s="72"/>
      <c r="G80" s="279"/>
      <c r="H80" s="280"/>
      <c r="I80" s="72"/>
      <c r="J80" s="196"/>
      <c r="K80" s="97"/>
      <c r="L80" s="80"/>
      <c r="M80" s="80"/>
      <c r="N80" s="71"/>
      <c r="O80" s="71"/>
      <c r="P80" s="71"/>
      <c r="Q80" s="110"/>
      <c r="R80" s="72"/>
      <c r="S80" s="144"/>
    </row>
    <row r="81" spans="2:19" ht="19.5" hidden="1" thickBot="1">
      <c r="B81" s="74"/>
      <c r="C81" s="82"/>
      <c r="D81" s="76"/>
      <c r="E81" s="76"/>
      <c r="F81" s="76"/>
      <c r="G81" s="289"/>
      <c r="H81" s="290"/>
      <c r="I81" s="76"/>
      <c r="J81" s="192"/>
      <c r="K81" s="128"/>
      <c r="L81" s="83"/>
      <c r="M81" s="83"/>
      <c r="N81" s="75"/>
      <c r="O81" s="75"/>
      <c r="P81" s="75"/>
      <c r="Q81" s="129"/>
      <c r="R81" s="76"/>
      <c r="S81" s="145"/>
    </row>
    <row r="82" spans="2:19" ht="18.75" hidden="1">
      <c r="B82" s="85"/>
      <c r="C82" s="85"/>
      <c r="D82" s="86"/>
      <c r="E82" s="86"/>
      <c r="F82" s="86"/>
      <c r="G82" s="86"/>
      <c r="H82" s="86" t="s">
        <v>17</v>
      </c>
      <c r="I82" s="86">
        <f>SUM(I78:I81)</f>
        <v>0</v>
      </c>
      <c r="J82" s="193"/>
      <c r="K82" s="98"/>
      <c r="L82" s="88"/>
      <c r="M82" s="88"/>
      <c r="N82" s="85"/>
      <c r="O82" s="85"/>
      <c r="P82" s="85"/>
      <c r="Q82" s="86"/>
      <c r="R82" s="86"/>
      <c r="S82" s="85"/>
    </row>
    <row r="83" spans="7:19" ht="18.75" hidden="1">
      <c r="G83" s="86"/>
      <c r="H83" s="86"/>
      <c r="I83" s="86"/>
      <c r="J83" s="193"/>
      <c r="K83" s="98"/>
      <c r="L83" s="88"/>
      <c r="M83" s="88"/>
      <c r="N83" s="85"/>
      <c r="O83" s="85"/>
      <c r="P83" s="85"/>
      <c r="Q83" s="86"/>
      <c r="R83" s="86"/>
      <c r="S83" s="85"/>
    </row>
    <row r="84" spans="2:19" ht="15.75" customHeight="1" hidden="1">
      <c r="B84" s="274" t="s">
        <v>48</v>
      </c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</row>
    <row r="85" spans="2:19" ht="15" customHeight="1" hidden="1">
      <c r="B85" s="298" t="s">
        <v>41</v>
      </c>
      <c r="C85" s="114"/>
      <c r="D85" s="254" t="s">
        <v>49</v>
      </c>
      <c r="E85" s="254" t="s">
        <v>24</v>
      </c>
      <c r="F85" s="254"/>
      <c r="G85" s="254" t="s">
        <v>169</v>
      </c>
      <c r="H85" s="254"/>
      <c r="I85" s="271" t="s">
        <v>34</v>
      </c>
      <c r="J85" s="271"/>
      <c r="K85" s="271"/>
      <c r="L85" s="271"/>
      <c r="M85" s="254" t="s">
        <v>38</v>
      </c>
      <c r="N85" s="272" t="s">
        <v>50</v>
      </c>
      <c r="O85" s="254" t="s">
        <v>81</v>
      </c>
      <c r="P85" s="254"/>
      <c r="Q85" s="264" t="s">
        <v>53</v>
      </c>
      <c r="R85" s="254" t="s">
        <v>59</v>
      </c>
      <c r="S85" s="254" t="s">
        <v>60</v>
      </c>
    </row>
    <row r="86" spans="2:19" ht="113.25" hidden="1" thickBot="1">
      <c r="B86" s="299"/>
      <c r="C86" s="116"/>
      <c r="D86" s="255"/>
      <c r="E86" s="255"/>
      <c r="F86" s="255"/>
      <c r="G86" s="255"/>
      <c r="H86" s="255"/>
      <c r="I86" s="117" t="s">
        <v>36</v>
      </c>
      <c r="J86" s="195" t="s">
        <v>35</v>
      </c>
      <c r="K86" s="117"/>
      <c r="L86" s="118" t="s">
        <v>37</v>
      </c>
      <c r="M86" s="255"/>
      <c r="N86" s="273"/>
      <c r="O86" s="117" t="s">
        <v>51</v>
      </c>
      <c r="P86" s="117" t="s">
        <v>52</v>
      </c>
      <c r="Q86" s="287"/>
      <c r="R86" s="255"/>
      <c r="S86" s="255"/>
    </row>
    <row r="87" spans="2:19" ht="18.75" hidden="1">
      <c r="B87" s="120"/>
      <c r="C87" s="121"/>
      <c r="D87" s="122"/>
      <c r="E87" s="291"/>
      <c r="F87" s="291"/>
      <c r="G87" s="291"/>
      <c r="H87" s="291"/>
      <c r="I87" s="122"/>
      <c r="J87" s="191"/>
      <c r="K87" s="122"/>
      <c r="L87" s="131"/>
      <c r="M87" s="124"/>
      <c r="N87" s="124"/>
      <c r="O87" s="126"/>
      <c r="P87" s="126"/>
      <c r="Q87" s="127"/>
      <c r="R87" s="122"/>
      <c r="S87" s="148"/>
    </row>
    <row r="88" spans="2:19" ht="18.75" hidden="1">
      <c r="B88" s="70"/>
      <c r="C88" s="79"/>
      <c r="D88" s="72"/>
      <c r="E88" s="288"/>
      <c r="F88" s="288"/>
      <c r="G88" s="288"/>
      <c r="H88" s="288"/>
      <c r="I88" s="72"/>
      <c r="J88" s="196"/>
      <c r="K88" s="72"/>
      <c r="L88" s="132"/>
      <c r="M88" s="80"/>
      <c r="N88" s="80"/>
      <c r="O88" s="71"/>
      <c r="P88" s="71"/>
      <c r="Q88" s="110"/>
      <c r="R88" s="72"/>
      <c r="S88" s="144"/>
    </row>
    <row r="89" spans="2:19" ht="18.75" hidden="1">
      <c r="B89" s="70"/>
      <c r="C89" s="79"/>
      <c r="D89" s="72"/>
      <c r="E89" s="288"/>
      <c r="F89" s="288"/>
      <c r="G89" s="288"/>
      <c r="H89" s="288"/>
      <c r="I89" s="72"/>
      <c r="J89" s="196"/>
      <c r="K89" s="72"/>
      <c r="L89" s="132"/>
      <c r="M89" s="80"/>
      <c r="N89" s="80"/>
      <c r="O89" s="71"/>
      <c r="P89" s="71"/>
      <c r="Q89" s="110"/>
      <c r="R89" s="72"/>
      <c r="S89" s="144"/>
    </row>
    <row r="90" spans="2:19" ht="18.75" hidden="1">
      <c r="B90" s="70"/>
      <c r="C90" s="79"/>
      <c r="D90" s="72"/>
      <c r="E90" s="288"/>
      <c r="F90" s="288"/>
      <c r="G90" s="288"/>
      <c r="H90" s="288"/>
      <c r="I90" s="72"/>
      <c r="J90" s="196"/>
      <c r="K90" s="72"/>
      <c r="L90" s="132"/>
      <c r="M90" s="80"/>
      <c r="N90" s="80"/>
      <c r="O90" s="71"/>
      <c r="P90" s="71"/>
      <c r="Q90" s="110"/>
      <c r="R90" s="72"/>
      <c r="S90" s="144"/>
    </row>
    <row r="91" spans="2:19" ht="19.5" hidden="1" thickBot="1">
      <c r="B91" s="74"/>
      <c r="C91" s="82"/>
      <c r="D91" s="76"/>
      <c r="E91" s="295"/>
      <c r="F91" s="295"/>
      <c r="G91" s="295"/>
      <c r="H91" s="295"/>
      <c r="I91" s="76"/>
      <c r="J91" s="192"/>
      <c r="K91" s="76"/>
      <c r="L91" s="133"/>
      <c r="M91" s="83"/>
      <c r="N91" s="83"/>
      <c r="O91" s="75"/>
      <c r="P91" s="75"/>
      <c r="Q91" s="129"/>
      <c r="R91" s="76"/>
      <c r="S91" s="145"/>
    </row>
    <row r="92" spans="4:11" ht="15.75" customHeight="1">
      <c r="D92" s="241" t="s">
        <v>313</v>
      </c>
      <c r="E92" s="241"/>
      <c r="I92" s="180"/>
      <c r="K92" s="180"/>
    </row>
    <row r="93" spans="4:11" ht="18.75">
      <c r="D93" s="242"/>
      <c r="E93" s="242"/>
      <c r="I93" s="181"/>
      <c r="K93" s="181"/>
    </row>
    <row r="94" ht="18.75">
      <c r="K94" s="181"/>
    </row>
    <row r="96" spans="2:4" ht="18.75">
      <c r="B96" s="300" t="s">
        <v>61</v>
      </c>
      <c r="C96" s="134"/>
      <c r="D96" s="135" t="s">
        <v>23</v>
      </c>
    </row>
    <row r="97" spans="2:4" ht="18.75">
      <c r="B97" s="301"/>
      <c r="C97" s="136"/>
      <c r="D97" s="135" t="s">
        <v>21</v>
      </c>
    </row>
    <row r="98" spans="2:4" ht="18.75">
      <c r="B98" s="302"/>
      <c r="C98" s="137"/>
      <c r="D98" s="138" t="s">
        <v>22</v>
      </c>
    </row>
    <row r="100" spans="2:4" ht="18.75">
      <c r="B100" s="303" t="s">
        <v>60</v>
      </c>
      <c r="C100" s="139"/>
      <c r="D100" s="135" t="s">
        <v>1</v>
      </c>
    </row>
    <row r="101" spans="2:4" ht="18.75">
      <c r="B101" s="304"/>
      <c r="C101" s="140"/>
      <c r="D101" s="135" t="s">
        <v>30</v>
      </c>
    </row>
    <row r="102" spans="2:4" ht="18.75">
      <c r="B102" s="304"/>
      <c r="C102" s="140"/>
      <c r="D102" s="135" t="s">
        <v>28</v>
      </c>
    </row>
    <row r="103" spans="2:4" ht="18.75">
      <c r="B103" s="304"/>
      <c r="C103" s="140"/>
      <c r="D103" s="135" t="s">
        <v>27</v>
      </c>
    </row>
    <row r="104" spans="2:4" ht="18.75">
      <c r="B104" s="304"/>
      <c r="C104" s="140"/>
      <c r="D104" s="135" t="s">
        <v>29</v>
      </c>
    </row>
    <row r="105" spans="2:4" ht="18.75">
      <c r="B105" s="304"/>
      <c r="C105" s="140"/>
      <c r="D105" s="135" t="s">
        <v>2</v>
      </c>
    </row>
    <row r="106" spans="2:4" ht="18.75">
      <c r="B106" s="304"/>
      <c r="C106" s="140"/>
      <c r="D106" s="135" t="s">
        <v>65</v>
      </c>
    </row>
    <row r="107" spans="2:4" ht="18.75">
      <c r="B107" s="305"/>
      <c r="C107" s="141"/>
      <c r="D107" s="135" t="s">
        <v>3</v>
      </c>
    </row>
    <row r="109" spans="2:5" ht="37.5">
      <c r="B109" s="296" t="s">
        <v>62</v>
      </c>
      <c r="C109" s="142"/>
      <c r="D109" s="270" t="s">
        <v>67</v>
      </c>
      <c r="E109" s="135" t="s">
        <v>117</v>
      </c>
    </row>
    <row r="110" spans="2:5" ht="18.75">
      <c r="B110" s="296"/>
      <c r="C110" s="142"/>
      <c r="D110" s="270"/>
      <c r="E110" s="135" t="s">
        <v>55</v>
      </c>
    </row>
    <row r="111" spans="2:5" ht="37.5">
      <c r="B111" s="296"/>
      <c r="C111" s="142"/>
      <c r="D111" s="270"/>
      <c r="E111" s="135" t="s">
        <v>56</v>
      </c>
    </row>
    <row r="112" spans="2:5" ht="18.75">
      <c r="B112" s="296"/>
      <c r="C112" s="142"/>
      <c r="D112" s="270"/>
      <c r="E112" s="135" t="s">
        <v>96</v>
      </c>
    </row>
    <row r="113" spans="2:5" ht="18.75">
      <c r="B113" s="296"/>
      <c r="C113" s="142"/>
      <c r="D113" s="270"/>
      <c r="E113" s="135" t="s">
        <v>99</v>
      </c>
    </row>
    <row r="114" spans="2:5" ht="37.5">
      <c r="B114" s="296"/>
      <c r="C114" s="142"/>
      <c r="D114" s="270"/>
      <c r="E114" s="135" t="s">
        <v>118</v>
      </c>
    </row>
    <row r="115" spans="2:5" ht="18.75">
      <c r="B115" s="296"/>
      <c r="C115" s="142"/>
      <c r="D115" s="270"/>
      <c r="E115" s="135" t="s">
        <v>57</v>
      </c>
    </row>
    <row r="116" spans="2:5" ht="18.75">
      <c r="B116" s="296"/>
      <c r="C116" s="142"/>
      <c r="D116" s="297" t="s">
        <v>63</v>
      </c>
      <c r="E116" s="135" t="s">
        <v>100</v>
      </c>
    </row>
    <row r="117" spans="2:5" ht="18.75">
      <c r="B117" s="296"/>
      <c r="C117" s="142"/>
      <c r="D117" s="297"/>
      <c r="E117" s="135" t="s">
        <v>25</v>
      </c>
    </row>
    <row r="118" spans="2:5" ht="18.75">
      <c r="B118" s="296"/>
      <c r="C118" s="142"/>
      <c r="D118" s="297"/>
      <c r="E118" s="135" t="s">
        <v>102</v>
      </c>
    </row>
    <row r="119" spans="2:5" ht="18.75">
      <c r="B119" s="296"/>
      <c r="C119" s="142"/>
      <c r="D119" s="297"/>
      <c r="E119" s="135" t="s">
        <v>96</v>
      </c>
    </row>
    <row r="120" spans="2:5" ht="18.75">
      <c r="B120" s="296"/>
      <c r="C120" s="142"/>
      <c r="D120" s="297"/>
      <c r="E120" s="135" t="s">
        <v>99</v>
      </c>
    </row>
    <row r="121" spans="2:5" ht="18.75">
      <c r="B121" s="296"/>
      <c r="C121" s="142"/>
      <c r="D121" s="297"/>
      <c r="E121" s="135" t="s">
        <v>119</v>
      </c>
    </row>
    <row r="122" spans="2:5" ht="37.5">
      <c r="B122" s="296"/>
      <c r="C122" s="142"/>
      <c r="D122" s="297"/>
      <c r="E122" s="135" t="s">
        <v>32</v>
      </c>
    </row>
    <row r="123" spans="2:5" ht="37.5">
      <c r="B123" s="296"/>
      <c r="C123" s="142"/>
      <c r="D123" s="297"/>
      <c r="E123" s="135" t="s">
        <v>31</v>
      </c>
    </row>
    <row r="124" spans="2:5" ht="37.5">
      <c r="B124" s="296"/>
      <c r="C124" s="142"/>
      <c r="D124" s="297"/>
      <c r="E124" s="135" t="s">
        <v>26</v>
      </c>
    </row>
    <row r="125" spans="2:5" ht="37.5">
      <c r="B125" s="296"/>
      <c r="C125" s="142"/>
      <c r="D125" s="297"/>
      <c r="E125" s="135" t="s">
        <v>54</v>
      </c>
    </row>
    <row r="126" spans="2:5" ht="18.75">
      <c r="B126" s="296"/>
      <c r="C126" s="134"/>
      <c r="D126" s="276" t="s">
        <v>64</v>
      </c>
      <c r="E126" s="135" t="s">
        <v>120</v>
      </c>
    </row>
    <row r="127" spans="2:5" ht="18.75">
      <c r="B127" s="296"/>
      <c r="C127" s="136"/>
      <c r="D127" s="277"/>
      <c r="E127" s="135" t="s">
        <v>96</v>
      </c>
    </row>
    <row r="128" spans="2:5" ht="18.75">
      <c r="B128" s="296"/>
      <c r="C128" s="137"/>
      <c r="D128" s="278"/>
      <c r="E128" s="135" t="s">
        <v>99</v>
      </c>
    </row>
  </sheetData>
  <sheetProtection/>
  <mergeCells count="110">
    <mergeCell ref="B96:B98"/>
    <mergeCell ref="B66:B67"/>
    <mergeCell ref="D66:D67"/>
    <mergeCell ref="E66:E67"/>
    <mergeCell ref="F66:F67"/>
    <mergeCell ref="B100:B107"/>
    <mergeCell ref="E87:F87"/>
    <mergeCell ref="B84:S84"/>
    <mergeCell ref="G90:H90"/>
    <mergeCell ref="G91:H91"/>
    <mergeCell ref="E88:F88"/>
    <mergeCell ref="E89:F89"/>
    <mergeCell ref="E90:F90"/>
    <mergeCell ref="E91:F91"/>
    <mergeCell ref="D63:E63"/>
    <mergeCell ref="B109:B128"/>
    <mergeCell ref="D116:D125"/>
    <mergeCell ref="B85:B86"/>
    <mergeCell ref="D85:D86"/>
    <mergeCell ref="B76:B77"/>
    <mergeCell ref="R66:R67"/>
    <mergeCell ref="G88:H88"/>
    <mergeCell ref="G89:H89"/>
    <mergeCell ref="O85:P85"/>
    <mergeCell ref="G81:H81"/>
    <mergeCell ref="G85:H86"/>
    <mergeCell ref="I85:L85"/>
    <mergeCell ref="G87:H87"/>
    <mergeCell ref="G76:H77"/>
    <mergeCell ref="O76:P76"/>
    <mergeCell ref="D76:D77"/>
    <mergeCell ref="R76:R77"/>
    <mergeCell ref="R85:R86"/>
    <mergeCell ref="S11:S12"/>
    <mergeCell ref="S36:S37"/>
    <mergeCell ref="G80:H80"/>
    <mergeCell ref="S42:S43"/>
    <mergeCell ref="S66:S67"/>
    <mergeCell ref="Q85:Q86"/>
    <mergeCell ref="B65:S65"/>
    <mergeCell ref="S85:S86"/>
    <mergeCell ref="S76:S77"/>
    <mergeCell ref="N85:N86"/>
    <mergeCell ref="D126:D128"/>
    <mergeCell ref="G79:H79"/>
    <mergeCell ref="M76:M77"/>
    <mergeCell ref="E76:E77"/>
    <mergeCell ref="F76:F77"/>
    <mergeCell ref="I76:L76"/>
    <mergeCell ref="G78:H78"/>
    <mergeCell ref="D109:D115"/>
    <mergeCell ref="O36:P36"/>
    <mergeCell ref="M85:M86"/>
    <mergeCell ref="E85:F86"/>
    <mergeCell ref="H66:J66"/>
    <mergeCell ref="O66:P66"/>
    <mergeCell ref="G66:G67"/>
    <mergeCell ref="L66:L67"/>
    <mergeCell ref="B75:S75"/>
    <mergeCell ref="R42:R43"/>
    <mergeCell ref="R36:R37"/>
    <mergeCell ref="O11:P11"/>
    <mergeCell ref="N11:N12"/>
    <mergeCell ref="M11:M12"/>
    <mergeCell ref="Q36:Q37"/>
    <mergeCell ref="Q11:Q12"/>
    <mergeCell ref="N76:N77"/>
    <mergeCell ref="Q76:Q77"/>
    <mergeCell ref="Q66:Q67"/>
    <mergeCell ref="Q42:Q43"/>
    <mergeCell ref="E11:E12"/>
    <mergeCell ref="F11:F12"/>
    <mergeCell ref="G11:G12"/>
    <mergeCell ref="H11:H12"/>
    <mergeCell ref="H42:H43"/>
    <mergeCell ref="B41:S41"/>
    <mergeCell ref="C11:C12"/>
    <mergeCell ref="B36:B37"/>
    <mergeCell ref="D36:D37"/>
    <mergeCell ref="C36:C37"/>
    <mergeCell ref="F36:F37"/>
    <mergeCell ref="G36:G37"/>
    <mergeCell ref="D11:D12"/>
    <mergeCell ref="E42:E43"/>
    <mergeCell ref="M42:M43"/>
    <mergeCell ref="N42:N43"/>
    <mergeCell ref="B42:B43"/>
    <mergeCell ref="D42:D43"/>
    <mergeCell ref="C42:C43"/>
    <mergeCell ref="G42:G43"/>
    <mergeCell ref="O42:P42"/>
    <mergeCell ref="B11:B12"/>
    <mergeCell ref="M36:M37"/>
    <mergeCell ref="N66:N67"/>
    <mergeCell ref="M66:M67"/>
    <mergeCell ref="F42:F43"/>
    <mergeCell ref="I42:L42"/>
    <mergeCell ref="E36:E37"/>
    <mergeCell ref="I36:L36"/>
    <mergeCell ref="N36:N37"/>
    <mergeCell ref="D92:E93"/>
    <mergeCell ref="H36:H37"/>
    <mergeCell ref="R11:R12"/>
    <mergeCell ref="I11:L11"/>
    <mergeCell ref="B3:J3"/>
    <mergeCell ref="B4:J4"/>
    <mergeCell ref="B5:J5"/>
    <mergeCell ref="B8:J8"/>
    <mergeCell ref="B9:J9"/>
    <mergeCell ref="B10:S10"/>
  </mergeCells>
  <dataValidations count="6">
    <dataValidation type="list" allowBlank="1" showInputMessage="1" showErrorMessage="1" sqref="N82:N83 F82">
      <formula1>'Detalhe Plano de Aquisções'!#REF!</formula1>
    </dataValidation>
    <dataValidation type="list" allowBlank="1" showInputMessage="1" showErrorMessage="1" sqref="N78:N81 N68:N73 N38:N40 N44:N63 N13:N34">
      <formula1>$D$96:$D$98</formula1>
    </dataValidation>
    <dataValidation type="list" allowBlank="1" showInputMessage="1" showErrorMessage="1" sqref="F78:F81 F61 F63 F38:F39 F44:F59">
      <formula1>$E$109:$E$115</formula1>
    </dataValidation>
    <dataValidation type="list" allowBlank="1" showInputMessage="1" showErrorMessage="1" sqref="F68:F73">
      <formula1>$E$126:$E$128</formula1>
    </dataValidation>
    <dataValidation type="list" allowBlank="1" showInputMessage="1" showErrorMessage="1" sqref="F62 F40 F60 F13:F34">
      <formula1>$E$116:$E$125</formula1>
    </dataValidation>
    <dataValidation type="list" allowBlank="1" showInputMessage="1" showErrorMessage="1" sqref="S87:S91 S68:S73 S78:S81 S38:S40 S44:S63 S13:S34">
      <formula1>$D$100:$D$107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8" scale="46" r:id="rId1"/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Costa</dc:creator>
  <cp:keywords/>
  <dc:description/>
  <cp:lastModifiedBy>Gomes, Higor Seiberlich</cp:lastModifiedBy>
  <cp:lastPrinted>2018-12-13T11:31:21Z</cp:lastPrinted>
  <dcterms:created xsi:type="dcterms:W3CDTF">2011-03-30T14:45:37Z</dcterms:created>
  <dcterms:modified xsi:type="dcterms:W3CDTF">2019-04-15T16:58:21Z</dcterms:modified>
  <cp:category/>
  <cp:version/>
  <cp:contentType/>
  <cp:contentStatus/>
</cp:coreProperties>
</file>