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1545" windowWidth="11520" windowHeight="9690" tabRatio="891" activeTab="3"/>
  </bookViews>
  <sheets>
    <sheet name="Resumen" sheetId="4" r:id="rId1"/>
    <sheet name="Componente I" sheetId="1" r:id="rId2"/>
    <sheet name="Componente II" sheetId="2" r:id="rId3"/>
    <sheet name="Componente III" sheetId="5" r:id="rId4"/>
    <sheet name="Administración" sheetId="3" r:id="rId5"/>
    <sheet name="Presupuesto de Evaluación" sheetId="6" r:id="rId6"/>
  </sheets>
  <definedNames>
    <definedName name="_xlnm._FilterDatabase" localSheetId="1" hidden="1">'Componente I'!$A$3:$T$43</definedName>
    <definedName name="_xlnm.Print_Titles" localSheetId="1">'Componente I'!$3:$4</definedName>
  </definedNames>
  <calcPr calcId="145621" concurrentCalc="0"/>
</workbook>
</file>

<file path=xl/calcChain.xml><?xml version="1.0" encoding="utf-8"?>
<calcChain xmlns="http://schemas.openxmlformats.org/spreadsheetml/2006/main">
  <c r="A2" i="6" l="1"/>
  <c r="A1" i="6"/>
  <c r="C16" i="6"/>
  <c r="D16" i="6"/>
  <c r="E16" i="6"/>
  <c r="F16" i="6"/>
  <c r="B16" i="6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8" i="5"/>
  <c r="T49" i="5"/>
  <c r="T50" i="5"/>
  <c r="T51" i="5"/>
  <c r="T52" i="5"/>
  <c r="T53" i="5"/>
  <c r="T54" i="5"/>
  <c r="T55" i="5"/>
  <c r="T57" i="5"/>
  <c r="T58" i="5"/>
  <c r="T59" i="5"/>
  <c r="T60" i="5"/>
  <c r="T61" i="5"/>
  <c r="T62" i="5"/>
  <c r="T63" i="5"/>
  <c r="T64" i="5"/>
  <c r="T65" i="5"/>
  <c r="T66" i="5"/>
  <c r="T67" i="5"/>
  <c r="T68" i="5"/>
  <c r="T70" i="5"/>
  <c r="T71" i="5"/>
  <c r="T32" i="5"/>
  <c r="T29" i="5"/>
  <c r="T28" i="5"/>
  <c r="T27" i="5"/>
  <c r="T26" i="5"/>
  <c r="T24" i="5"/>
  <c r="T23" i="5"/>
  <c r="T22" i="5"/>
  <c r="T21" i="5"/>
  <c r="T20" i="5"/>
  <c r="T18" i="5"/>
  <c r="T17" i="5"/>
  <c r="T16" i="5"/>
  <c r="T15" i="5"/>
  <c r="T14" i="5"/>
  <c r="T11" i="5"/>
  <c r="T10" i="5"/>
  <c r="T9" i="5"/>
  <c r="T8" i="5"/>
  <c r="T7" i="5"/>
  <c r="O55" i="5"/>
  <c r="H48" i="5"/>
  <c r="J36" i="5"/>
  <c r="O36" i="5"/>
  <c r="K36" i="5"/>
  <c r="L36" i="5"/>
  <c r="M36" i="5"/>
  <c r="N36" i="5"/>
  <c r="S36" i="5"/>
  <c r="L11" i="1"/>
  <c r="H8" i="1"/>
  <c r="H9" i="1"/>
  <c r="H10" i="1"/>
  <c r="H11" i="1"/>
  <c r="H12" i="1"/>
  <c r="H13" i="1"/>
  <c r="H14" i="1"/>
  <c r="H15" i="1"/>
  <c r="H16" i="1"/>
  <c r="H17" i="1"/>
  <c r="H18" i="1"/>
  <c r="H20" i="1"/>
  <c r="H22" i="1"/>
  <c r="H23" i="1"/>
  <c r="H24" i="1"/>
  <c r="H25" i="1"/>
  <c r="H27" i="1"/>
  <c r="H28" i="1"/>
  <c r="H30" i="1"/>
  <c r="H31" i="1"/>
  <c r="H32" i="1"/>
  <c r="H33" i="1"/>
  <c r="H34" i="1"/>
  <c r="H35" i="1"/>
  <c r="H36" i="1"/>
  <c r="H38" i="1"/>
  <c r="H39" i="1"/>
  <c r="H40" i="1"/>
  <c r="H41" i="1"/>
  <c r="H43" i="1"/>
  <c r="J33" i="5"/>
  <c r="J48" i="5"/>
  <c r="K48" i="5"/>
  <c r="L48" i="5"/>
  <c r="M48" i="5"/>
  <c r="N48" i="5"/>
  <c r="J50" i="5"/>
  <c r="K50" i="5"/>
  <c r="L50" i="5"/>
  <c r="M50" i="5"/>
  <c r="N50" i="5"/>
  <c r="J51" i="5"/>
  <c r="K51" i="5"/>
  <c r="L51" i="5"/>
  <c r="M51" i="5"/>
  <c r="N51" i="5"/>
  <c r="J52" i="5"/>
  <c r="K52" i="5"/>
  <c r="L52" i="5"/>
  <c r="M52" i="5"/>
  <c r="N52" i="5"/>
  <c r="J53" i="5"/>
  <c r="K53" i="5"/>
  <c r="L53" i="5"/>
  <c r="M53" i="5"/>
  <c r="N53" i="5"/>
  <c r="J54" i="5"/>
  <c r="K54" i="5"/>
  <c r="L54" i="5"/>
  <c r="M54" i="5"/>
  <c r="N54" i="5"/>
  <c r="N55" i="5"/>
  <c r="M55" i="5"/>
  <c r="L55" i="5"/>
  <c r="K55" i="5"/>
  <c r="J55" i="5"/>
  <c r="J57" i="5"/>
  <c r="K57" i="5"/>
  <c r="L57" i="5"/>
  <c r="M57" i="5"/>
  <c r="N57" i="5"/>
  <c r="J58" i="5"/>
  <c r="K58" i="5"/>
  <c r="L58" i="5"/>
  <c r="M58" i="5"/>
  <c r="N58" i="5"/>
  <c r="J59" i="5"/>
  <c r="K59" i="5"/>
  <c r="L59" i="5"/>
  <c r="M59" i="5"/>
  <c r="N59" i="5"/>
  <c r="J60" i="5"/>
  <c r="K60" i="5"/>
  <c r="L60" i="5"/>
  <c r="M60" i="5"/>
  <c r="N60" i="5"/>
  <c r="J61" i="5"/>
  <c r="K61" i="5"/>
  <c r="L61" i="5"/>
  <c r="M61" i="5"/>
  <c r="N61" i="5"/>
  <c r="J62" i="5"/>
  <c r="K62" i="5"/>
  <c r="L62" i="5"/>
  <c r="M62" i="5"/>
  <c r="N62" i="5"/>
  <c r="J63" i="5"/>
  <c r="K63" i="5"/>
  <c r="L63" i="5"/>
  <c r="M63" i="5"/>
  <c r="N63" i="5"/>
  <c r="N64" i="5"/>
  <c r="M64" i="5"/>
  <c r="L64" i="5"/>
  <c r="K64" i="5"/>
  <c r="J64" i="5"/>
  <c r="J67" i="5"/>
  <c r="K67" i="5"/>
  <c r="L67" i="5"/>
  <c r="M67" i="5"/>
  <c r="N67" i="5"/>
  <c r="J68" i="5"/>
  <c r="K68" i="5"/>
  <c r="L68" i="5"/>
  <c r="M68" i="5"/>
  <c r="N68" i="5"/>
  <c r="N66" i="5"/>
  <c r="M66" i="5"/>
  <c r="L66" i="5"/>
  <c r="K66" i="5"/>
  <c r="J66" i="5"/>
  <c r="J70" i="5"/>
  <c r="K70" i="5"/>
  <c r="L70" i="5"/>
  <c r="M70" i="5"/>
  <c r="N70" i="5"/>
  <c r="N71" i="5"/>
  <c r="M71" i="5"/>
  <c r="L71" i="5"/>
  <c r="K71" i="5"/>
  <c r="J71" i="5"/>
  <c r="H9" i="5"/>
  <c r="P7" i="3"/>
  <c r="P8" i="3"/>
  <c r="P9" i="3"/>
  <c r="P10" i="3"/>
  <c r="P11" i="3"/>
  <c r="P12" i="3"/>
  <c r="P13" i="3"/>
  <c r="P14" i="3"/>
  <c r="P15" i="3"/>
  <c r="P16" i="3"/>
  <c r="P17" i="3"/>
  <c r="P6" i="3"/>
  <c r="O7" i="3"/>
  <c r="O8" i="3"/>
  <c r="O9" i="3"/>
  <c r="O10" i="3"/>
  <c r="O11" i="3"/>
  <c r="O12" i="3"/>
  <c r="O13" i="3"/>
  <c r="O14" i="3"/>
  <c r="O15" i="3"/>
  <c r="O16" i="3"/>
  <c r="O17" i="3"/>
  <c r="O6" i="3"/>
  <c r="J7" i="3"/>
  <c r="K7" i="3"/>
  <c r="L7" i="3"/>
  <c r="M7" i="3"/>
  <c r="N7" i="3"/>
  <c r="J8" i="3"/>
  <c r="K8" i="3"/>
  <c r="L8" i="3"/>
  <c r="M8" i="3"/>
  <c r="N8" i="3"/>
  <c r="J9" i="3"/>
  <c r="K9" i="3"/>
  <c r="L9" i="3"/>
  <c r="M9" i="3"/>
  <c r="N9" i="3"/>
  <c r="J10" i="3"/>
  <c r="K10" i="3"/>
  <c r="L10" i="3"/>
  <c r="M10" i="3"/>
  <c r="N1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J18" i="3"/>
  <c r="K18" i="3"/>
  <c r="L18" i="3"/>
  <c r="M18" i="3"/>
  <c r="N18" i="3"/>
  <c r="J19" i="3"/>
  <c r="K19" i="3"/>
  <c r="L19" i="3"/>
  <c r="M19" i="3"/>
  <c r="O19" i="3"/>
  <c r="P19" i="3"/>
  <c r="N19" i="3"/>
  <c r="N6" i="3"/>
  <c r="M6" i="3"/>
  <c r="L6" i="3"/>
  <c r="K6" i="3"/>
  <c r="J6" i="3"/>
  <c r="I13" i="3"/>
  <c r="I12" i="3"/>
  <c r="I11" i="3"/>
  <c r="I10" i="3"/>
  <c r="I9" i="3"/>
  <c r="I8" i="3"/>
  <c r="I7" i="3"/>
  <c r="I6" i="3"/>
  <c r="O18" i="3"/>
  <c r="P18" i="3"/>
  <c r="M20" i="3"/>
  <c r="L20" i="3"/>
  <c r="K20" i="3"/>
  <c r="N20" i="3"/>
  <c r="J20" i="3"/>
  <c r="O20" i="3"/>
  <c r="P29" i="2"/>
  <c r="O69" i="5"/>
  <c r="S65" i="5"/>
  <c r="O65" i="5"/>
  <c r="O63" i="5"/>
  <c r="P63" i="5"/>
  <c r="S63" i="5"/>
  <c r="O62" i="5"/>
  <c r="P62" i="5"/>
  <c r="S62" i="5"/>
  <c r="H62" i="5"/>
  <c r="H61" i="5"/>
  <c r="S60" i="5"/>
  <c r="H60" i="5"/>
  <c r="O58" i="5"/>
  <c r="P58" i="5"/>
  <c r="S58" i="5"/>
  <c r="H58" i="5"/>
  <c r="H57" i="5"/>
  <c r="S55" i="5"/>
  <c r="O53" i="5"/>
  <c r="P53" i="5"/>
  <c r="S53" i="5"/>
  <c r="H53" i="5"/>
  <c r="O52" i="5"/>
  <c r="P52" i="5"/>
  <c r="S52" i="5"/>
  <c r="H52" i="5"/>
  <c r="H51" i="5"/>
  <c r="O50" i="5"/>
  <c r="Q50" i="5"/>
  <c r="S50" i="5"/>
  <c r="H50" i="5"/>
  <c r="I49" i="5"/>
  <c r="H49" i="5"/>
  <c r="S48" i="5"/>
  <c r="N46" i="5"/>
  <c r="M46" i="5"/>
  <c r="L46" i="5"/>
  <c r="K46" i="5"/>
  <c r="H46" i="5"/>
  <c r="S45" i="5"/>
  <c r="N45" i="5"/>
  <c r="M45" i="5"/>
  <c r="L45" i="5"/>
  <c r="K45" i="5"/>
  <c r="J45" i="5"/>
  <c r="S44" i="5"/>
  <c r="N44" i="5"/>
  <c r="M44" i="5"/>
  <c r="L44" i="5"/>
  <c r="K44" i="5"/>
  <c r="J44" i="5"/>
  <c r="H44" i="5"/>
  <c r="S43" i="5"/>
  <c r="N43" i="5"/>
  <c r="M43" i="5"/>
  <c r="L43" i="5"/>
  <c r="K43" i="5"/>
  <c r="J43" i="5"/>
  <c r="H43" i="5"/>
  <c r="S42" i="5"/>
  <c r="N42" i="5"/>
  <c r="M42" i="5"/>
  <c r="L42" i="5"/>
  <c r="K42" i="5"/>
  <c r="J42" i="5"/>
  <c r="H42" i="5"/>
  <c r="S41" i="5"/>
  <c r="N41" i="5"/>
  <c r="M41" i="5"/>
  <c r="L41" i="5"/>
  <c r="K41" i="5"/>
  <c r="J41" i="5"/>
  <c r="H41" i="5"/>
  <c r="N40" i="5"/>
  <c r="M40" i="5"/>
  <c r="L40" i="5"/>
  <c r="K40" i="5"/>
  <c r="J40" i="5"/>
  <c r="H40" i="5"/>
  <c r="S39" i="5"/>
  <c r="N39" i="5"/>
  <c r="M39" i="5"/>
  <c r="L39" i="5"/>
  <c r="K39" i="5"/>
  <c r="J39" i="5"/>
  <c r="H39" i="5"/>
  <c r="S38" i="5"/>
  <c r="N38" i="5"/>
  <c r="M38" i="5"/>
  <c r="L38" i="5"/>
  <c r="K38" i="5"/>
  <c r="J38" i="5"/>
  <c r="H38" i="5"/>
  <c r="S37" i="5"/>
  <c r="N37" i="5"/>
  <c r="M37" i="5"/>
  <c r="L37" i="5"/>
  <c r="K37" i="5"/>
  <c r="J37" i="5"/>
  <c r="H37" i="5"/>
  <c r="S35" i="5"/>
  <c r="N35" i="5"/>
  <c r="M35" i="5"/>
  <c r="L35" i="5"/>
  <c r="K35" i="5"/>
  <c r="J35" i="5"/>
  <c r="H35" i="5"/>
  <c r="S34" i="5"/>
  <c r="I34" i="5"/>
  <c r="L34" i="5"/>
  <c r="H34" i="5"/>
  <c r="S33" i="5"/>
  <c r="N33" i="5"/>
  <c r="M33" i="5"/>
  <c r="L33" i="5"/>
  <c r="K33" i="5"/>
  <c r="O33" i="5"/>
  <c r="H33" i="5"/>
  <c r="S32" i="5"/>
  <c r="N32" i="5"/>
  <c r="M32" i="5"/>
  <c r="L32" i="5"/>
  <c r="K32" i="5"/>
  <c r="J32" i="5"/>
  <c r="M49" i="5"/>
  <c r="J49" i="5"/>
  <c r="K49" i="5"/>
  <c r="L49" i="5"/>
  <c r="N49" i="5"/>
  <c r="O38" i="5"/>
  <c r="O42" i="5"/>
  <c r="O40" i="5"/>
  <c r="P40" i="5"/>
  <c r="S40" i="5"/>
  <c r="O44" i="5"/>
  <c r="O46" i="5"/>
  <c r="P46" i="5"/>
  <c r="S46" i="5"/>
  <c r="O57" i="5"/>
  <c r="P57" i="5"/>
  <c r="S57" i="5"/>
  <c r="O60" i="5"/>
  <c r="O66" i="5"/>
  <c r="P66" i="5"/>
  <c r="S66" i="5"/>
  <c r="O67" i="5"/>
  <c r="P67" i="5"/>
  <c r="S67" i="5"/>
  <c r="O68" i="5"/>
  <c r="P68" i="5"/>
  <c r="S68" i="5"/>
  <c r="O71" i="5"/>
  <c r="P71" i="5"/>
  <c r="S71" i="5"/>
  <c r="O35" i="5"/>
  <c r="O39" i="5"/>
  <c r="O43" i="5"/>
  <c r="O45" i="5"/>
  <c r="O32" i="5"/>
  <c r="O37" i="5"/>
  <c r="O41" i="5"/>
  <c r="O48" i="5"/>
  <c r="O51" i="5"/>
  <c r="P51" i="5"/>
  <c r="S51" i="5"/>
  <c r="O54" i="5"/>
  <c r="P54" i="5"/>
  <c r="S54" i="5"/>
  <c r="O59" i="5"/>
  <c r="P59" i="5"/>
  <c r="S59" i="5"/>
  <c r="O61" i="5"/>
  <c r="P61" i="5"/>
  <c r="S61" i="5"/>
  <c r="O64" i="5"/>
  <c r="P64" i="5"/>
  <c r="S64" i="5"/>
  <c r="O70" i="5"/>
  <c r="P70" i="5"/>
  <c r="S70" i="5"/>
  <c r="M34" i="5"/>
  <c r="J34" i="5"/>
  <c r="N34" i="5"/>
  <c r="K34" i="5"/>
  <c r="N29" i="5"/>
  <c r="M29" i="5"/>
  <c r="L29" i="5"/>
  <c r="K29" i="5"/>
  <c r="J29" i="5"/>
  <c r="H29" i="5"/>
  <c r="N28" i="5"/>
  <c r="M28" i="5"/>
  <c r="L28" i="5"/>
  <c r="K28" i="5"/>
  <c r="J28" i="5"/>
  <c r="H28" i="5"/>
  <c r="N27" i="5"/>
  <c r="M27" i="5"/>
  <c r="L27" i="5"/>
  <c r="K27" i="5"/>
  <c r="J27" i="5"/>
  <c r="H27" i="5"/>
  <c r="N26" i="5"/>
  <c r="M26" i="5"/>
  <c r="L26" i="5"/>
  <c r="K26" i="5"/>
  <c r="J26" i="5"/>
  <c r="H26" i="5"/>
  <c r="N24" i="5"/>
  <c r="M24" i="5"/>
  <c r="L24" i="5"/>
  <c r="K24" i="5"/>
  <c r="J24" i="5"/>
  <c r="H24" i="5"/>
  <c r="N23" i="5"/>
  <c r="M23" i="5"/>
  <c r="L23" i="5"/>
  <c r="K23" i="5"/>
  <c r="J23" i="5"/>
  <c r="H23" i="5"/>
  <c r="N22" i="5"/>
  <c r="M22" i="5"/>
  <c r="L22" i="5"/>
  <c r="K22" i="5"/>
  <c r="J22" i="5"/>
  <c r="H22" i="5"/>
  <c r="N21" i="5"/>
  <c r="M21" i="5"/>
  <c r="L21" i="5"/>
  <c r="K21" i="5"/>
  <c r="J21" i="5"/>
  <c r="H21" i="5"/>
  <c r="N20" i="5"/>
  <c r="M20" i="5"/>
  <c r="L20" i="5"/>
  <c r="K20" i="5"/>
  <c r="J20" i="5"/>
  <c r="H20" i="5"/>
  <c r="N18" i="5"/>
  <c r="M18" i="5"/>
  <c r="L18" i="5"/>
  <c r="K18" i="5"/>
  <c r="J18" i="5"/>
  <c r="H18" i="5"/>
  <c r="N17" i="5"/>
  <c r="M17" i="5"/>
  <c r="L17" i="5"/>
  <c r="K17" i="5"/>
  <c r="J17" i="5"/>
  <c r="H17" i="5"/>
  <c r="N16" i="5"/>
  <c r="M16" i="5"/>
  <c r="L16" i="5"/>
  <c r="K16" i="5"/>
  <c r="J16" i="5"/>
  <c r="H16" i="5"/>
  <c r="N15" i="5"/>
  <c r="M15" i="5"/>
  <c r="L15" i="5"/>
  <c r="K15" i="5"/>
  <c r="J15" i="5"/>
  <c r="H15" i="5"/>
  <c r="N14" i="5"/>
  <c r="M14" i="5"/>
  <c r="L14" i="5"/>
  <c r="K14" i="5"/>
  <c r="J14" i="5"/>
  <c r="H14" i="5"/>
  <c r="N11" i="5"/>
  <c r="M11" i="5"/>
  <c r="L11" i="5"/>
  <c r="K11" i="5"/>
  <c r="J11" i="5"/>
  <c r="H11" i="5"/>
  <c r="N10" i="5"/>
  <c r="M10" i="5"/>
  <c r="L10" i="5"/>
  <c r="K10" i="5"/>
  <c r="J10" i="5"/>
  <c r="H10" i="5"/>
  <c r="N9" i="5"/>
  <c r="M9" i="5"/>
  <c r="L9" i="5"/>
  <c r="K9" i="5"/>
  <c r="J9" i="5"/>
  <c r="N8" i="5"/>
  <c r="M8" i="5"/>
  <c r="L8" i="5"/>
  <c r="K8" i="5"/>
  <c r="J8" i="5"/>
  <c r="H8" i="5"/>
  <c r="N7" i="5"/>
  <c r="M7" i="5"/>
  <c r="L7" i="5"/>
  <c r="K7" i="5"/>
  <c r="J7" i="5"/>
  <c r="H7" i="5"/>
  <c r="A2" i="1"/>
  <c r="A1" i="1"/>
  <c r="N28" i="2"/>
  <c r="M28" i="2"/>
  <c r="L28" i="2"/>
  <c r="K28" i="2"/>
  <c r="J28" i="2"/>
  <c r="H28" i="2"/>
  <c r="N27" i="2"/>
  <c r="M27" i="2"/>
  <c r="L27" i="2"/>
  <c r="K27" i="2"/>
  <c r="O27" i="2"/>
  <c r="P27" i="2"/>
  <c r="S27" i="2"/>
  <c r="J27" i="2"/>
  <c r="H27" i="2"/>
  <c r="N26" i="2"/>
  <c r="M26" i="2"/>
  <c r="L26" i="2"/>
  <c r="K26" i="2"/>
  <c r="O26" i="2"/>
  <c r="P26" i="2"/>
  <c r="S26" i="2"/>
  <c r="J26" i="2"/>
  <c r="H26" i="2"/>
  <c r="N25" i="2"/>
  <c r="M25" i="2"/>
  <c r="L25" i="2"/>
  <c r="K25" i="2"/>
  <c r="O25" i="2"/>
  <c r="Q25" i="2"/>
  <c r="S25" i="2"/>
  <c r="J25" i="2"/>
  <c r="H25" i="2"/>
  <c r="N24" i="2"/>
  <c r="M24" i="2"/>
  <c r="L24" i="2"/>
  <c r="K24" i="2"/>
  <c r="J24" i="2"/>
  <c r="H24" i="2"/>
  <c r="N22" i="2"/>
  <c r="M22" i="2"/>
  <c r="L22" i="2"/>
  <c r="K22" i="2"/>
  <c r="J22" i="2"/>
  <c r="H22" i="2"/>
  <c r="N21" i="2"/>
  <c r="M21" i="2"/>
  <c r="L21" i="2"/>
  <c r="K21" i="2"/>
  <c r="O21" i="2"/>
  <c r="P21" i="2"/>
  <c r="S21" i="2"/>
  <c r="J21" i="2"/>
  <c r="H21" i="2"/>
  <c r="N20" i="2"/>
  <c r="M20" i="2"/>
  <c r="L20" i="2"/>
  <c r="K20" i="2"/>
  <c r="O20" i="2"/>
  <c r="Q20" i="2"/>
  <c r="S20" i="2"/>
  <c r="J20" i="2"/>
  <c r="H20" i="2"/>
  <c r="N19" i="2"/>
  <c r="M19" i="2"/>
  <c r="L19" i="2"/>
  <c r="K19" i="2"/>
  <c r="O19" i="2"/>
  <c r="Q19" i="2"/>
  <c r="S19" i="2"/>
  <c r="J19" i="2"/>
  <c r="H19" i="2"/>
  <c r="N17" i="2"/>
  <c r="M17" i="2"/>
  <c r="L17" i="2"/>
  <c r="K17" i="2"/>
  <c r="O17" i="2"/>
  <c r="Q17" i="2"/>
  <c r="S17" i="2"/>
  <c r="J17" i="2"/>
  <c r="H17" i="2"/>
  <c r="N16" i="2"/>
  <c r="M16" i="2"/>
  <c r="L16" i="2"/>
  <c r="K16" i="2"/>
  <c r="O16" i="2"/>
  <c r="Q16" i="2"/>
  <c r="S16" i="2"/>
  <c r="J16" i="2"/>
  <c r="H16" i="2"/>
  <c r="N15" i="2"/>
  <c r="M15" i="2"/>
  <c r="L15" i="2"/>
  <c r="K15" i="2"/>
  <c r="O15" i="2"/>
  <c r="P15" i="2"/>
  <c r="S15" i="2"/>
  <c r="J15" i="2"/>
  <c r="H15" i="2"/>
  <c r="N14" i="2"/>
  <c r="M14" i="2"/>
  <c r="L14" i="2"/>
  <c r="K14" i="2"/>
  <c r="O14" i="2"/>
  <c r="Q14" i="2"/>
  <c r="S14" i="2"/>
  <c r="J14" i="2"/>
  <c r="H14" i="2"/>
  <c r="N13" i="2"/>
  <c r="M13" i="2"/>
  <c r="L13" i="2"/>
  <c r="K13" i="2"/>
  <c r="O13" i="2"/>
  <c r="Q13" i="2"/>
  <c r="S13" i="2"/>
  <c r="J13" i="2"/>
  <c r="H13" i="2"/>
  <c r="N11" i="2"/>
  <c r="M11" i="2"/>
  <c r="L11" i="2"/>
  <c r="K11" i="2"/>
  <c r="O11" i="2"/>
  <c r="Q11" i="2"/>
  <c r="S11" i="2"/>
  <c r="J11" i="2"/>
  <c r="H11" i="2"/>
  <c r="N10" i="2"/>
  <c r="M10" i="2"/>
  <c r="L10" i="2"/>
  <c r="K10" i="2"/>
  <c r="O10" i="2"/>
  <c r="Q10" i="2"/>
  <c r="S10" i="2"/>
  <c r="J10" i="2"/>
  <c r="H10" i="2"/>
  <c r="N9" i="2"/>
  <c r="M9" i="2"/>
  <c r="L9" i="2"/>
  <c r="K9" i="2"/>
  <c r="O9" i="2"/>
  <c r="Q9" i="2"/>
  <c r="S9" i="2"/>
  <c r="J9" i="2"/>
  <c r="H9" i="2"/>
  <c r="N8" i="2"/>
  <c r="M8" i="2"/>
  <c r="L8" i="2"/>
  <c r="K8" i="2"/>
  <c r="O8" i="2"/>
  <c r="Q8" i="2"/>
  <c r="S8" i="2"/>
  <c r="J8" i="2"/>
  <c r="H8" i="2"/>
  <c r="N7" i="2"/>
  <c r="M7" i="2"/>
  <c r="L7" i="2"/>
  <c r="K7" i="2"/>
  <c r="O7" i="2"/>
  <c r="Q7" i="2"/>
  <c r="S7" i="2"/>
  <c r="J7" i="2"/>
  <c r="H7" i="2"/>
  <c r="O49" i="5"/>
  <c r="Q49" i="5"/>
  <c r="S49" i="5"/>
  <c r="O10" i="5"/>
  <c r="Q10" i="5"/>
  <c r="S10" i="5"/>
  <c r="O14" i="5"/>
  <c r="Q14" i="5"/>
  <c r="S14" i="5"/>
  <c r="O16" i="5"/>
  <c r="Q16" i="5"/>
  <c r="S16" i="5"/>
  <c r="O18" i="5"/>
  <c r="Q18" i="5"/>
  <c r="S18" i="5"/>
  <c r="O21" i="5"/>
  <c r="Q21" i="5"/>
  <c r="S21" i="5"/>
  <c r="O23" i="5"/>
  <c r="Q23" i="5"/>
  <c r="S23" i="5"/>
  <c r="O26" i="5"/>
  <c r="Q26" i="5"/>
  <c r="S26" i="5"/>
  <c r="O28" i="5"/>
  <c r="P28" i="5"/>
  <c r="S28" i="5"/>
  <c r="O8" i="5"/>
  <c r="Q8" i="5"/>
  <c r="S8" i="5"/>
  <c r="O24" i="2"/>
  <c r="Q24" i="2"/>
  <c r="S24" i="2"/>
  <c r="O22" i="2"/>
  <c r="Q22" i="2"/>
  <c r="S22" i="2"/>
  <c r="O28" i="2"/>
  <c r="Q28" i="2"/>
  <c r="S28" i="2"/>
  <c r="O9" i="5"/>
  <c r="O11" i="5"/>
  <c r="Q11" i="5"/>
  <c r="S11" i="5"/>
  <c r="O15" i="5"/>
  <c r="Q15" i="5"/>
  <c r="S15" i="5"/>
  <c r="O17" i="5"/>
  <c r="Q17" i="5"/>
  <c r="S17" i="5"/>
  <c r="O20" i="5"/>
  <c r="Q20" i="5"/>
  <c r="S20" i="5"/>
  <c r="O22" i="5"/>
  <c r="P22" i="5"/>
  <c r="S22" i="5"/>
  <c r="O24" i="5"/>
  <c r="Q24" i="5"/>
  <c r="S24" i="5"/>
  <c r="O27" i="5"/>
  <c r="Q27" i="5"/>
  <c r="S27" i="5"/>
  <c r="O29" i="5"/>
  <c r="Q29" i="5"/>
  <c r="S29" i="5"/>
  <c r="O7" i="5"/>
  <c r="Q7" i="5"/>
  <c r="S7" i="5"/>
  <c r="O34" i="5"/>
  <c r="Q27" i="1"/>
  <c r="Q28" i="1"/>
  <c r="M31" i="1"/>
  <c r="N31" i="1"/>
  <c r="J31" i="1"/>
  <c r="K31" i="1"/>
  <c r="L31" i="1"/>
  <c r="M28" i="1"/>
  <c r="L28" i="1"/>
  <c r="K28" i="1"/>
  <c r="J28" i="1"/>
  <c r="N28" i="1"/>
  <c r="J27" i="1"/>
  <c r="K27" i="1"/>
  <c r="L27" i="1"/>
  <c r="M27" i="1"/>
  <c r="N27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O24" i="1"/>
  <c r="P24" i="1"/>
  <c r="S24" i="1"/>
  <c r="M24" i="1"/>
  <c r="N24" i="1"/>
  <c r="J25" i="1"/>
  <c r="K25" i="1"/>
  <c r="L25" i="1"/>
  <c r="M25" i="1"/>
  <c r="N25" i="1"/>
  <c r="J30" i="1"/>
  <c r="K30" i="1"/>
  <c r="L30" i="1"/>
  <c r="M30" i="1"/>
  <c r="N30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8" i="1"/>
  <c r="K38" i="1"/>
  <c r="L38" i="1"/>
  <c r="O38" i="1"/>
  <c r="P38" i="1"/>
  <c r="S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3" i="1"/>
  <c r="K43" i="1"/>
  <c r="L43" i="1"/>
  <c r="M43" i="1"/>
  <c r="N43" i="1"/>
  <c r="M29" i="2"/>
  <c r="M6" i="4"/>
  <c r="M8" i="4"/>
  <c r="N29" i="2"/>
  <c r="N6" i="4"/>
  <c r="N8" i="4"/>
  <c r="L29" i="2"/>
  <c r="L6" i="4"/>
  <c r="L8" i="4"/>
  <c r="K29" i="2"/>
  <c r="K6" i="4"/>
  <c r="J29" i="2"/>
  <c r="R44" i="1"/>
  <c r="R5" i="4"/>
  <c r="R7" i="4"/>
  <c r="A7" i="4"/>
  <c r="A2" i="5"/>
  <c r="A1" i="5"/>
  <c r="H7" i="1"/>
  <c r="A2" i="3"/>
  <c r="A1" i="3"/>
  <c r="A2" i="2"/>
  <c r="A1" i="2"/>
  <c r="A8" i="4"/>
  <c r="A6" i="4"/>
  <c r="A5" i="4"/>
  <c r="XFD9" i="4"/>
  <c r="R20" i="3"/>
  <c r="R8" i="4"/>
  <c r="Q8" i="4"/>
  <c r="R6" i="4"/>
  <c r="H19" i="3"/>
  <c r="Q72" i="5"/>
  <c r="Q7" i="4"/>
  <c r="Q29" i="2"/>
  <c r="Q6" i="4"/>
  <c r="P9" i="5"/>
  <c r="P72" i="5"/>
  <c r="J8" i="4"/>
  <c r="S19" i="3"/>
  <c r="K8" i="4"/>
  <c r="K72" i="5"/>
  <c r="K7" i="4"/>
  <c r="N72" i="5"/>
  <c r="N7" i="4"/>
  <c r="J72" i="5"/>
  <c r="J7" i="4"/>
  <c r="L72" i="5"/>
  <c r="L7" i="4"/>
  <c r="M72" i="5"/>
  <c r="M7" i="4"/>
  <c r="J6" i="4"/>
  <c r="O29" i="2"/>
  <c r="O11" i="1"/>
  <c r="P11" i="1"/>
  <c r="S11" i="1"/>
  <c r="Q44" i="1"/>
  <c r="Q5" i="4"/>
  <c r="O34" i="1"/>
  <c r="S34" i="1"/>
  <c r="O23" i="1"/>
  <c r="P23" i="1"/>
  <c r="S23" i="1"/>
  <c r="O15" i="1"/>
  <c r="P15" i="1"/>
  <c r="S15" i="1"/>
  <c r="O31" i="1"/>
  <c r="P31" i="1"/>
  <c r="S31" i="1"/>
  <c r="K44" i="1"/>
  <c r="K5" i="4"/>
  <c r="O25" i="1"/>
  <c r="P25" i="1"/>
  <c r="S25" i="1"/>
  <c r="O12" i="1"/>
  <c r="P12" i="1"/>
  <c r="S12" i="1"/>
  <c r="O9" i="1"/>
  <c r="P9" i="1"/>
  <c r="S9" i="1"/>
  <c r="N44" i="1"/>
  <c r="N5" i="4"/>
  <c r="O10" i="1"/>
  <c r="P10" i="1"/>
  <c r="S10" i="1"/>
  <c r="O43" i="1"/>
  <c r="P43" i="1"/>
  <c r="S43" i="1"/>
  <c r="O39" i="1"/>
  <c r="P39" i="1"/>
  <c r="S39" i="1"/>
  <c r="O36" i="1"/>
  <c r="P36" i="1"/>
  <c r="S36" i="1"/>
  <c r="O20" i="1"/>
  <c r="P20" i="1"/>
  <c r="S20" i="1"/>
  <c r="O17" i="1"/>
  <c r="P17" i="1"/>
  <c r="S17" i="1"/>
  <c r="O35" i="1"/>
  <c r="P35" i="1"/>
  <c r="S35" i="1"/>
  <c r="O16" i="1"/>
  <c r="P16" i="1"/>
  <c r="S16" i="1"/>
  <c r="O7" i="1"/>
  <c r="P7" i="1"/>
  <c r="S7" i="1"/>
  <c r="O28" i="1"/>
  <c r="P28" i="1"/>
  <c r="S28" i="1"/>
  <c r="O30" i="1"/>
  <c r="P30" i="1"/>
  <c r="S30" i="1"/>
  <c r="O18" i="1"/>
  <c r="P18" i="1"/>
  <c r="S18" i="1"/>
  <c r="O40" i="1"/>
  <c r="P40" i="1"/>
  <c r="S40" i="1"/>
  <c r="O21" i="1"/>
  <c r="P21" i="1"/>
  <c r="S21" i="1"/>
  <c r="O13" i="1"/>
  <c r="P13" i="1"/>
  <c r="S13" i="1"/>
  <c r="L44" i="1"/>
  <c r="L5" i="4"/>
  <c r="O8" i="1"/>
  <c r="P8" i="1"/>
  <c r="S8" i="1"/>
  <c r="O41" i="1"/>
  <c r="P41" i="1"/>
  <c r="S41" i="1"/>
  <c r="O33" i="1"/>
  <c r="P33" i="1"/>
  <c r="S33" i="1"/>
  <c r="O22" i="1"/>
  <c r="P22" i="1"/>
  <c r="S22" i="1"/>
  <c r="O14" i="1"/>
  <c r="P14" i="1"/>
  <c r="S14" i="1"/>
  <c r="M44" i="1"/>
  <c r="M5" i="4"/>
  <c r="O27" i="1"/>
  <c r="P27" i="1"/>
  <c r="S27" i="1"/>
  <c r="O32" i="1"/>
  <c r="P32" i="1"/>
  <c r="S32" i="1"/>
  <c r="J44" i="1"/>
  <c r="Q9" i="4"/>
  <c r="S9" i="5"/>
  <c r="P20" i="3"/>
  <c r="S20" i="3"/>
  <c r="S8" i="4"/>
  <c r="N9" i="4"/>
  <c r="K9" i="4"/>
  <c r="M9" i="4"/>
  <c r="O72" i="5"/>
  <c r="L9" i="4"/>
  <c r="O6" i="4"/>
  <c r="J5" i="4"/>
  <c r="J9" i="4"/>
  <c r="O44" i="1"/>
  <c r="O5" i="4"/>
  <c r="P44" i="1"/>
  <c r="P8" i="4"/>
  <c r="O8" i="4"/>
  <c r="O7" i="4"/>
  <c r="P7" i="4"/>
  <c r="S72" i="5"/>
  <c r="S7" i="4"/>
  <c r="S29" i="2"/>
  <c r="S6" i="4"/>
  <c r="P6" i="4"/>
  <c r="O9" i="4"/>
  <c r="S44" i="1"/>
  <c r="P5" i="4"/>
  <c r="P9" i="4"/>
  <c r="S9" i="4"/>
  <c r="S5" i="4"/>
  <c r="T27" i="2"/>
  <c r="T21" i="2"/>
  <c r="T15" i="2"/>
  <c r="T8" i="2"/>
  <c r="T7" i="2"/>
  <c r="T22" i="2"/>
  <c r="T16" i="2"/>
  <c r="T9" i="2"/>
  <c r="T25" i="2"/>
  <c r="T24" i="2"/>
  <c r="T19" i="2"/>
  <c r="T17" i="2"/>
  <c r="T10" i="2"/>
  <c r="T26" i="2"/>
  <c r="T20" i="2"/>
  <c r="T14" i="2"/>
  <c r="T13" i="2"/>
  <c r="T11" i="2"/>
  <c r="T28" i="2"/>
  <c r="T11" i="3"/>
  <c r="T14" i="3"/>
  <c r="T35" i="1"/>
  <c r="T25" i="1"/>
  <c r="T30" i="1"/>
  <c r="T8" i="4"/>
  <c r="T11" i="1"/>
  <c r="M10" i="4"/>
  <c r="T23" i="1"/>
  <c r="T7" i="3"/>
  <c r="T28" i="1"/>
  <c r="T22" i="1"/>
  <c r="T12" i="3"/>
  <c r="T38" i="1"/>
  <c r="T18" i="1"/>
  <c r="T5" i="4"/>
  <c r="T14" i="1"/>
  <c r="T7" i="1"/>
  <c r="T41" i="1"/>
  <c r="T27" i="1"/>
  <c r="T12" i="1"/>
  <c r="T16" i="1"/>
  <c r="T9" i="1"/>
  <c r="T31" i="1"/>
  <c r="T39" i="1"/>
  <c r="T20" i="3"/>
  <c r="T44" i="1"/>
  <c r="T9" i="4"/>
  <c r="T9" i="3"/>
  <c r="T8" i="3"/>
  <c r="T15" i="3"/>
  <c r="T13" i="1"/>
  <c r="T40" i="1"/>
  <c r="L10" i="4"/>
  <c r="T32" i="1"/>
  <c r="T17" i="1"/>
  <c r="T20" i="1"/>
  <c r="T15" i="1"/>
  <c r="K10" i="4"/>
  <c r="T24" i="1"/>
  <c r="T29" i="2"/>
  <c r="T6" i="4"/>
  <c r="T19" i="3"/>
  <c r="T6" i="3"/>
  <c r="T16" i="3"/>
  <c r="T10" i="3"/>
  <c r="J10" i="4"/>
  <c r="T8" i="1"/>
  <c r="T33" i="1"/>
  <c r="T21" i="1"/>
  <c r="T10" i="1"/>
  <c r="T36" i="1"/>
  <c r="N10" i="4"/>
  <c r="T43" i="1"/>
  <c r="T34" i="1"/>
  <c r="T72" i="5"/>
  <c r="T7" i="4"/>
  <c r="T18" i="3"/>
  <c r="T17" i="3"/>
</calcChain>
</file>

<file path=xl/comments1.xml><?xml version="1.0" encoding="utf-8"?>
<comments xmlns="http://schemas.openxmlformats.org/spreadsheetml/2006/main">
  <authors>
    <author>Giancarlo Roach Rivas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1.1. FORTALECIMIENTO DE LAS CAPACIDADES DE PLANIFICACIÓN E INTELIGENCIA ESTRATÉGICA
</t>
        </r>
        <r>
          <rPr>
            <b/>
            <u/>
            <sz val="9"/>
            <color indexed="81"/>
            <rFont val="Tahoma"/>
            <family val="2"/>
          </rPr>
          <t>Unidad de Prospectiva de SENACYT</t>
        </r>
        <r>
          <rPr>
            <b/>
            <sz val="9"/>
            <color indexed="81"/>
            <rFont val="Tahoma"/>
            <family val="2"/>
          </rPr>
          <t xml:space="preserve">
• Se refiere a la construcción de la Unidad de Estudios de la Ciencia dentro de SENACYT, el cual responde en parte a las recomendaciones realizadas por la Evaluación realizada por la OCDE a la SENACYT.
• Este ejercicio colocará a SENACYT en la vanguardia de las técnicas de planificación.
• Se crearán capacidades de prospectiva, y generación de conocimiento a futuro.
• Se realizarán estudios de prospectiva en i) Ciencia, Tecnología e Innovación (BID Local), ii) Transporte, iii) Energía, y iv) Logística
• El ejercicio de prospectiva será la base para la formulación del siguiente PENCYT.
</t>
        </r>
        <r>
          <rPr>
            <b/>
            <u/>
            <sz val="9"/>
            <color indexed="81"/>
            <rFont val="Tahoma"/>
            <family val="2"/>
          </rPr>
          <t>Apoyo a Think Tanks nacionales en 3 sectores</t>
        </r>
        <r>
          <rPr>
            <b/>
            <sz val="9"/>
            <color indexed="81"/>
            <rFont val="Tahoma"/>
            <family val="2"/>
          </rPr>
          <t xml:space="preserve">
• Se identificarán, siguiendo criterios trabajados por la Universidad de Pensilvania, a los principales centros de pensamiento ubicados en Panamá (por ejemplo: ANCÓN, FUDESPA, Centro Nacional de Competitividad).
• Los think tanks tienen la misión de “desgranar” la situación nacional, de forma sistemática con el fin de orientar la formulación de políticas públicas.
• Se apoyará la difusión de publicaciones, realización de foros, y otras actividades relacionadas que promuevan la discusión de los "grandes problemas nacionales" identificados en el PENCYT y cómo la Ciencia, Tecnología e Innovación contribuye al cambio.
• Esta iniciativa promoverá la cultura de prospectiva en el país, y colocará a la SENACYT como uno de los líderes, siguiendo las buenas prácticas recomendadas por el Think Tank Initiative de la IDRC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1.2. FORTALECIMIENTO A LAS CAPACIDADES PARA LA EVALUACIÓN PARA LA TOMA DE DECISIONES BASADAS EN EVIDENCIAS
• El fortalecimiento de las capacidades de evaluación es otra recomendación que se desprende de la evaluación de la OCDE a la SENACYT.
• La evaluación es parte de una cultura organizacional ética, de mejora continua, que agrega valor a los proyectos y que integra a todos los actores de los programas de la SENACYT. Con este subcomponente, se realizarán entrenamientos teóricos-prácticos para socializar la importancia de la evaluación de programas para tener una gestión pública inteligente.
• Estos talleres de capacitación fortalecerán metodológicamente al equipo de SENACYT estar preparados para participar en las evaluaciones, tener las herramientas para entender sus resultados e incorporarlos en el diseño e implementación de sus programas.
• Se evaluará el plan y la política CTI, a medio y a fin de término. 
• También se evaluarán los principales programas de la SENACYT. Las evaluaciones se agruparán según el objetivo de cada programa con el propósito de conocer sus impactos individuales y conjuntos. 
• Adicionalmente, se evaluarán muestras de proyectos de los programas aplicables. La evaluación de proyectos tiene el propósito de conocer los resultados e impactos a nivel de proyectos según su alcance sectorial o regional.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 xml:space="preserve">1.3. ESTUDIOS ECONÓMICOS Y DE POLÍTICA PÚBLICA
• Estos estudios buscan cerrar la brecha del conocimiento en varias áreas estratégicas de la SENACYT.
• Los estudios van desde inversión extranjera, innovación social, desarrollo de nuevas tecnologías, entre otros (ver listado de estudios identificados).
• Estos estudios permitirán tener una mirada crítica a la situación actual de la política de ciencia, tecnología e innovación, e informará las decisiones que se deben realizar para fortalecer los programas existentes de la SENACYT, y proponer nuevos programas si fuera el caso.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 xml:space="preserve">1.4. ARTICULACIÓN Y COORDINACIÓN ENTRE ACTORES Y COMPONENTES DEL SISTEMA NACIONAL DE CIENCIA, TECNOLOGÍA E INNOVACIÓN
• El sistema nacional de ciencia, tecnología e innovación está débilmente articulado.
• Esta situación dificulta la creación de sinergias y la mayor participación del sector privado en el financiamiento de las actividades científicas.
• Este sub componente busca fortalecer los vínculos de los distintos sectores económicos y regionales del país; alrededor de la ciencia, la tecnología y la innovación.
• El sub componente apoyará la realización de diálogos y foros sectoriales, y la generación de capacidades para realizar actividades de ciencia, tecnología e innovación en los ámbitos regionales y sectoriales.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Los especialistas facilitará nel desarrollo conceptual de los foros sectoriales, con énfasis en los conocimientos teóricos y las mejores prácticas internacionales.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 xml:space="preserve">1.5. FORTALECIMIENTO DE LA CAPACIDAD EN LA EJECUCIÓN DE PROGRAMAS DE SENACYT
• La estandarización y racionalización de procesos forma parte de la política de Gobierno.
• El fortalecimiento de la capacidad de planeación de la SENACYT debe estar acompañado por el fortalecimiento de su capacidad operativa.
• La formación de una cultura organizacional eficiente, requiere el pleno conocimiento de los procedimientos internos.
• Por esta razón, primero se apoyará la realización de un manual de procedimientos de la SENACYT con miras a la estandarización y racionalización de procedimientos.
• Luego, este manual será socializado con todo el personal de la SENACYT, a través de mesas redondas, para fomentar el empoderamiento de los procesos.
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 xml:space="preserve">1.6. INSTITUCIONALIDAD PARA EL FINANCIAMIENTO DE CIENCIA, TECNOLOGÍA, E INNOVACIÓN
• La evaluación de la OCDE llama la atención sobre el financiamiento de las actividades CTI en Panamá, y precisa sobre algunos instrumentos de política financiera.
• Este subcomponente busca estudiar a profundidad y detalle la institucionalidad del financiamiento del Sistema Nacional CTI, y la viabilidad de los instrumentos de política financiera en el contexto actual.
• Es necesario que los recursos económicos para la ciencia,  sean estables, de fuente sostenible, y que sean asignados de forma pertinente para el desarrollo de la ciencia en Panamá, con una mirada territorial y sectorial, que promuevan el desarrollo sostenible e inclusivo.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A32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que guie el proceso de revisión
</t>
        </r>
      </text>
    </comment>
    <comment ref="A36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40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compra de materiales y contratacion de personas/estudiantes.
</t>
        </r>
      </text>
    </comment>
    <comment ref="B41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compra de materiales y contratacion de personas/estudiantes.
</t>
        </r>
      </text>
    </comment>
    <comment ref="B42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visita a las escuelas</t>
        </r>
      </text>
    </comment>
    <comment ref="A54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>en paralelo con filmacion de docentes</t>
        </r>
      </text>
    </comment>
    <comment ref="B54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diseño y aplicacion de pruebas</t>
        </r>
      </text>
    </comment>
    <comment ref="A55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poyar a una universidad local en la generacion de programa de evaluación
</t>
        </r>
      </text>
    </comment>
    <comment ref="A57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talleres donde se establezcan estrategias de trabajo modernas e ispiradoras para los estudiantes</t>
        </r>
      </text>
    </comment>
  </commentList>
</comments>
</file>

<file path=xl/sharedStrings.xml><?xml version="1.0" encoding="utf-8"?>
<sst xmlns="http://schemas.openxmlformats.org/spreadsheetml/2006/main" count="383" uniqueCount="222">
  <si>
    <t>COSTOS  ANUALES ESTIMADOS</t>
  </si>
  <si>
    <t>COMPONENTES Y ACTIVIDADES</t>
  </si>
  <si>
    <t>Unidad de Medida</t>
  </si>
  <si>
    <t>Metas Anuales</t>
  </si>
  <si>
    <t>Total</t>
  </si>
  <si>
    <t>Costo Unitario US$</t>
  </si>
  <si>
    <t>Costo Total</t>
  </si>
  <si>
    <t>Costo Total US$</t>
  </si>
  <si>
    <t>Financiación</t>
  </si>
  <si>
    <t>Año 1</t>
  </si>
  <si>
    <t>Año 2</t>
  </si>
  <si>
    <t>Año 3</t>
  </si>
  <si>
    <t>BID</t>
  </si>
  <si>
    <t>Local</t>
  </si>
  <si>
    <t>Otra</t>
  </si>
  <si>
    <t>Año 4</t>
  </si>
  <si>
    <t>Año 5</t>
  </si>
  <si>
    <t>Subtotal Componente II</t>
  </si>
  <si>
    <t>TOTAL</t>
  </si>
  <si>
    <t>%</t>
  </si>
  <si>
    <t>Subtotal Administración</t>
  </si>
  <si>
    <t>Administración</t>
  </si>
  <si>
    <t>% Total Prestamo</t>
  </si>
  <si>
    <t>Componente II-Investigación para la productividad orientada por misión</t>
  </si>
  <si>
    <t>Componente III-Innovación para la inclusión social</t>
  </si>
  <si>
    <t>Subcomponente III.1-Innovación Social</t>
  </si>
  <si>
    <t>Subcomponente III.2-Investigación en salud orientada por misión</t>
  </si>
  <si>
    <t>Subtotal Componente III</t>
  </si>
  <si>
    <t>Subcomponente III.3-Fortalecimiento de la enseñanza de ciencia y matemática</t>
  </si>
  <si>
    <t>PN-L1117</t>
  </si>
  <si>
    <t>Think tanks apoyados</t>
  </si>
  <si>
    <t>1.2. Fortalecimiento a las capacidades para la evaluación para la toma de decisiones basadas en evidencias</t>
  </si>
  <si>
    <t>Evaluaciones realizadas</t>
  </si>
  <si>
    <t>1.1. Fortalecimiento de las capacidades de Planificación e Inteligencia Estratégica</t>
  </si>
  <si>
    <t>1.3. Estudios económicos y de política pública</t>
  </si>
  <si>
    <t>1.5. Fortalecimiento de la capacidad en la ejecución de programas de SENACYT</t>
  </si>
  <si>
    <t>1.4. Articulación y coordinación entre actores y componentes del Sistema Nacional de Ciencia, Tecnología e Innovación</t>
  </si>
  <si>
    <t>Diseño de políticas públicas de Ciencia, Tecnología e Innovación</t>
  </si>
  <si>
    <t>1.6. Institucionalidad para el financiamiento de Ciencia, Tecnología, e Innovación</t>
  </si>
  <si>
    <t>Componente I: Fortalecimiento del Sistema Nacional de Ciencia, Tecnología e Innovación</t>
  </si>
  <si>
    <t>Plataforma automatizada</t>
  </si>
  <si>
    <t>Evaluaciones (Política, Plan, Programas y Proyectos)</t>
  </si>
  <si>
    <t>Diálogos de política pública en temas PENCYT</t>
  </si>
  <si>
    <t>Coordinación con actores claves (instituciones estatales, partidos y figuras políticas, Asamblea Nacional, y Sociedad Civil) para visibilizar aporte CTI</t>
  </si>
  <si>
    <t>Diálogos internos sobre procesos SENACYT</t>
  </si>
  <si>
    <t>Estudios realizados</t>
  </si>
  <si>
    <t>Talleres realizados</t>
  </si>
  <si>
    <t>Redes internacionales gestionadas</t>
  </si>
  <si>
    <t>Persona contratada</t>
  </si>
  <si>
    <t>Encuestas realizadas</t>
  </si>
  <si>
    <t>Publicaciones realizadas</t>
  </si>
  <si>
    <t>Pasantías realizadas</t>
  </si>
  <si>
    <t>Diálogos realizados</t>
  </si>
  <si>
    <t>Especialistas contratados</t>
  </si>
  <si>
    <t>Agendas conjuntas trabajadas</t>
  </si>
  <si>
    <t>Mesas temáticas realizadas</t>
  </si>
  <si>
    <t>Foros sectoriales realizados</t>
  </si>
  <si>
    <t>Manual de procesos realizado</t>
  </si>
  <si>
    <t>Mesas redondas realizadas</t>
  </si>
  <si>
    <t>Estudio realizado</t>
  </si>
  <si>
    <t>Personas beneficiadas</t>
  </si>
  <si>
    <t>Política Nacional CTI</t>
  </si>
  <si>
    <t>Plan Nacional CTI</t>
  </si>
  <si>
    <t xml:space="preserve">Desarrollo de sistemas sectoriales de Innovación (incluyendo logística, TICs, energía, agropecuario, industria, ambiente) </t>
  </si>
  <si>
    <t>Estandarización y racionalización de los procesos de auditoría interna</t>
  </si>
  <si>
    <t>Estudios de políticas públicas</t>
  </si>
  <si>
    <t>Estudios económicos</t>
  </si>
  <si>
    <t>Encuestas Delphi realizadas</t>
  </si>
  <si>
    <t>Internacionalización del Sistema Nacional de Ciencia, Tecnología e Innovación de Panamá</t>
  </si>
  <si>
    <t>Estudios realizado</t>
  </si>
  <si>
    <t>2.1. Fortalecimiento al Impacto de proyectos de I+D+i</t>
  </si>
  <si>
    <t>Diagnostico regional de oportunidades/necesidades en I+D+i</t>
  </si>
  <si>
    <t>Consultoria desarrollada</t>
  </si>
  <si>
    <t>Reconocimiento a la excelencia en I+D y a Innovación Empresarial (Premio)</t>
  </si>
  <si>
    <t>Evento de premiación</t>
  </si>
  <si>
    <t xml:space="preserve">Promoción el registro y comercialización de propiedad intelectual </t>
  </si>
  <si>
    <t>Registro de PI apoyado</t>
  </si>
  <si>
    <t>Fortalecimiento a Plataforma de Acceso a  Bibliografía Ciéntifica</t>
  </si>
  <si>
    <t>Servicio editorial contratado</t>
  </si>
  <si>
    <t>Talleres de fortalecimiento de capacidades cientificas y tecnológicas</t>
  </si>
  <si>
    <t>Talleres desarrollados</t>
  </si>
  <si>
    <t>2.2. Apoyo a proyectos de I+D por Misión</t>
  </si>
  <si>
    <t xml:space="preserve"> Formulación de Propuestas para el Programa de I+D por Misión</t>
  </si>
  <si>
    <t>Convocatorias Lanzadas</t>
  </si>
  <si>
    <t xml:space="preserve"> Evaluación y selección de Proyectos</t>
  </si>
  <si>
    <t>Rondas de evaluación</t>
  </si>
  <si>
    <t>Adjudicación de proyectos de fortalecimiento de centros de I+D de excelencia</t>
  </si>
  <si>
    <t>Proyectos aprobados</t>
  </si>
  <si>
    <t>Seguimiento de proyectos</t>
  </si>
  <si>
    <t>Difusión de Resultados</t>
  </si>
  <si>
    <t>Jornadas de divulgación</t>
  </si>
  <si>
    <t>2.3.  Fortalecimiento de Equipamiento e Instrumentación a los centros de I+D+i</t>
  </si>
  <si>
    <t xml:space="preserve"> Formulación de Propuestas para el Programa Abierto de Infraestructura y Equipamiento para I+D</t>
  </si>
  <si>
    <t>2.4. Apoyo a proyectos de Innovación Empresarial (en sectores Priorizados)</t>
  </si>
  <si>
    <t xml:space="preserve"> Formulación de Propuestas para el Programa de Innovación Empresarial</t>
  </si>
  <si>
    <t xml:space="preserve"> Formulación de Propuestas para la convocatoria de innovación social</t>
  </si>
  <si>
    <t>3.2.1 Fortalecimiento a RH de Salud orientado a I+D+i</t>
  </si>
  <si>
    <t xml:space="preserve"> Formulación de Propuestas para el Programa I+D en Salud</t>
  </si>
  <si>
    <t>Propuestas formuladas</t>
  </si>
  <si>
    <t xml:space="preserve"> Evaluación y selección de Programas a apoyar</t>
  </si>
  <si>
    <t>Convenios con Instituciones de formación de RH en salud</t>
  </si>
  <si>
    <t>Convenios firmados</t>
  </si>
  <si>
    <t>Seguimiento de programas</t>
  </si>
  <si>
    <t>3.2.2 Apoyo a proyectos de I+D en salud orientada por misión</t>
  </si>
  <si>
    <t>3.2.3 Fortalecimiento a centros de salud dedicados a I+D+i</t>
  </si>
  <si>
    <t>Contratación de experto internacional para guiar el proceso de revisión</t>
  </si>
  <si>
    <t>persona/universidad</t>
  </si>
  <si>
    <t>Talleres con expertos nacionales para construccion de progresiones (construccion de acuerdos nacionales)</t>
  </si>
  <si>
    <t>Talleres</t>
  </si>
  <si>
    <t>Talleres con expertos internacionales para pulir progresiones de desempeño</t>
  </si>
  <si>
    <t>Talleres con actores nacionales para socialización</t>
  </si>
  <si>
    <t>Construccion de malla curricular (experto nacional e internacional)</t>
  </si>
  <si>
    <t>producto terminado</t>
  </si>
  <si>
    <t>experto nacional</t>
  </si>
  <si>
    <t>persona contratada</t>
  </si>
  <si>
    <t>experto internacional</t>
  </si>
  <si>
    <t>Pasantías de equipo nacional en universidades del exterior para aprender sobre diseño de materiales</t>
  </si>
  <si>
    <t>pasantias realizadas</t>
  </si>
  <si>
    <t>Desarrollo de materiales que integren STEM  (módulos integrados de 2do a 9no)</t>
  </si>
  <si>
    <t>módulos desarrollados</t>
  </si>
  <si>
    <t>Desarrollo de materiales de ciencia por indagacion  (modulos integrados de 2do a 9no)</t>
  </si>
  <si>
    <t>Pilotaje de materiales que integren STEM</t>
  </si>
  <si>
    <t>módulo piloteado</t>
  </si>
  <si>
    <t>Diseño y edición de materiales</t>
  </si>
  <si>
    <t>módulos editados</t>
  </si>
  <si>
    <t>proyectos financiados</t>
  </si>
  <si>
    <t>Diseño de una página web para montar recursos</t>
  </si>
  <si>
    <t>contrato</t>
  </si>
  <si>
    <t xml:space="preserve">Diplomado de enseñanza de ciencia y matemáticas </t>
  </si>
  <si>
    <t>Evaluacion de programa de Ciencias y fortalecimiento de capacidad local de evaluación</t>
  </si>
  <si>
    <t>Diseño de Programa de evaluación</t>
  </si>
  <si>
    <t>Consultoría internacional</t>
  </si>
  <si>
    <t>Encargado del Programa de evaluación</t>
  </si>
  <si>
    <t>Consultoría Nacional</t>
  </si>
  <si>
    <t>Plataforma tecnológica para manejo de información</t>
  </si>
  <si>
    <t>Sistema</t>
  </si>
  <si>
    <t>Filmación de clases y edicion de videos</t>
  </si>
  <si>
    <t>Revisión de muestra de videos de clases</t>
  </si>
  <si>
    <t>Consultoría</t>
  </si>
  <si>
    <t>Edición de videos para publicar</t>
  </si>
  <si>
    <t>Diseño y aplicación de Pruebas para estudiantes de 80 escuelas</t>
  </si>
  <si>
    <t>pruebas diseñadas y aplicadas</t>
  </si>
  <si>
    <t>Programa de formación de recurso humano  en evaluación con colaboración internacional (diplomado, posgrado)</t>
  </si>
  <si>
    <t>programa</t>
  </si>
  <si>
    <t xml:space="preserve">Comunidades de Aprendizaje-Desarrollo profesional para Profesores de Física </t>
  </si>
  <si>
    <t>Talleres de capacitación con participación internacional (1 semana)</t>
  </si>
  <si>
    <t>talleres</t>
  </si>
  <si>
    <t>Taller de capacitacion de líderes local durante el año (2 días)</t>
  </si>
  <si>
    <t>Consultoría para la selección de materiales por tema y nivel</t>
  </si>
  <si>
    <t>Materiales seleccionados</t>
  </si>
  <si>
    <t>Grupos formados en regiones (CH, V, Cocle, PO, PC)</t>
  </si>
  <si>
    <t>grupos</t>
  </si>
  <si>
    <t>Reuniones de los grupos (trabajo en pares)</t>
  </si>
  <si>
    <t>Compra de materiales para clases</t>
  </si>
  <si>
    <t>cajas con materiales</t>
  </si>
  <si>
    <t>Diseño de pruebas para evaluacion del impacto</t>
  </si>
  <si>
    <t>consultor</t>
  </si>
  <si>
    <t>Aplicación de pruebas y análisis de pruebas</t>
  </si>
  <si>
    <t>proceso</t>
  </si>
  <si>
    <t xml:space="preserve"> Diseño de programa y selección de materiales</t>
  </si>
  <si>
    <t>diseño</t>
  </si>
  <si>
    <t>Convenio con Universidad de Panama (selección directa)</t>
  </si>
  <si>
    <t>convenio</t>
  </si>
  <si>
    <t>Evaluacion del programa (visitas de campo, encuestas a estudiantes, observacion de clases)</t>
  </si>
  <si>
    <t>Posgrado y Maestria en didactica de matemática</t>
  </si>
  <si>
    <t>Posgrado y Maestria de didáctica de las matemáticas para 35 docentes</t>
  </si>
  <si>
    <t>beca</t>
  </si>
  <si>
    <t>Viaticos y gastos de movilización de docentes</t>
  </si>
  <si>
    <t>Propuesta curricular para Ciencias Naturales (determinacion de areas fundamentales)</t>
  </si>
  <si>
    <t>Completar la Formacion de 40 profesores de química</t>
  </si>
  <si>
    <t>Coordinador General del Programa</t>
  </si>
  <si>
    <t>Especialista Financiero</t>
  </si>
  <si>
    <t>Especialista en Adquisiciones</t>
  </si>
  <si>
    <t>Especialista en Monitoreo y Evaluación</t>
  </si>
  <si>
    <t>Coordinador de Innovación Empresarial</t>
  </si>
  <si>
    <t>Coordinador de I+D</t>
  </si>
  <si>
    <t>Coordinador de Aprendizaje</t>
  </si>
  <si>
    <t>Auditorias del programa</t>
  </si>
  <si>
    <t>Software de Contabilidad de gestion del programa</t>
  </si>
  <si>
    <t>Evaluación Intermedia</t>
  </si>
  <si>
    <t>Evaluación final</t>
  </si>
  <si>
    <t>Coordinador de Estudios Económicos y Politca</t>
  </si>
  <si>
    <t>Persona</t>
  </si>
  <si>
    <t>Auditoría</t>
  </si>
  <si>
    <t>Evaluación</t>
  </si>
  <si>
    <t>Administrador Fiduciario</t>
  </si>
  <si>
    <t>Contrato</t>
  </si>
  <si>
    <t>Diplomados</t>
  </si>
  <si>
    <t xml:space="preserve"> </t>
  </si>
  <si>
    <t>Filmación</t>
  </si>
  <si>
    <t>Recolección de datos y evaluaciones de Impacto del Programa</t>
  </si>
  <si>
    <t>Especialista de Monitoreo y Evaluación en la UEP</t>
  </si>
  <si>
    <t>Encuesta de Innovación</t>
  </si>
  <si>
    <t>Encuesta de ACT</t>
  </si>
  <si>
    <t>Encuesta Social (20 comunidades)</t>
  </si>
  <si>
    <t>Prueba de habilidades en ciencia y matemáticas (80 escuelas)</t>
  </si>
  <si>
    <t>Evaluación Intermedia del Programa</t>
  </si>
  <si>
    <t>Evaluación Final del Programa</t>
  </si>
  <si>
    <t>Recolección y elaboración de datos para evaluación de impacto (lina base)</t>
  </si>
  <si>
    <t>Recolección y elaboración de datos para evaluación de impacto (evaluación)</t>
  </si>
  <si>
    <t>Evaluación de Impacto de Programas (Componente 1)</t>
  </si>
  <si>
    <t>Descripción</t>
  </si>
  <si>
    <t>Convocatoria  para construcion de materiales</t>
  </si>
  <si>
    <t>Estudios de Prospectiva Foresight Panamá 2040 realizados (4 sectores: Ciencia, Tecnología e Innovación; Energía; Logística y Transporte)</t>
  </si>
  <si>
    <t xml:space="preserve">Apoyo al Instituto de Estadística y Censo-Fortalecimiento de la serie de Indicadores de Actividades Científicas y Tecnológicas </t>
  </si>
  <si>
    <t>Informes de Programas Evaluados de SENACYT</t>
  </si>
  <si>
    <t>Estudios de caso de proyecto realizados</t>
  </si>
  <si>
    <t>Estudios de caracterización de Sistemas Regionales de Innovación</t>
  </si>
  <si>
    <t>Análisis y alternativas del financiamiento a la innovación, ciencia y tecnología realizada</t>
  </si>
  <si>
    <t>Think Tanks nacionales apoyados en 3 sectores</t>
  </si>
  <si>
    <t>Dialogos sobre caracterización de Sistemas Regionales de Innovación</t>
  </si>
  <si>
    <t>Pasantías para el fortalecimiento de capacidades para la evaluación (SENACYT y actores sistema)</t>
  </si>
  <si>
    <t>Pasantías para fortalecimiento de SENACYT y de estudio en ONCYT´S</t>
  </si>
  <si>
    <t>Sistema de automatización de procesos</t>
  </si>
  <si>
    <t>Sistema de Automatización</t>
  </si>
  <si>
    <t>Encuestas e informe de foresight 2040 publicados</t>
  </si>
  <si>
    <t>Proyectos de I+D para fortalecimiento de centros adjudicados</t>
  </si>
  <si>
    <t>Proyectos de infraestructura científica de centros de I+D de excelencia adjudicados</t>
  </si>
  <si>
    <t>Proyectos de Innovación Empresarial  adjudicados a empresas micro pequeñas o medianas.</t>
  </si>
  <si>
    <t>Proyectos de capital semilla (emprendimientos innovadores) adjudicados</t>
  </si>
  <si>
    <t>Proyectos convocatoria de innovación social</t>
  </si>
  <si>
    <t>Proyectos de fortalecimiento de centros de I+D de excelencia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</si>
</sst>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</font>
    <font>
      <b/>
      <u/>
      <sz val="9"/>
      <color indexed="81"/>
      <name val="Tahoma"/>
      <family val="2"/>
    </font>
    <font>
      <u/>
      <sz val="11"/>
      <color theme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6" fillId="4" borderId="15" xfId="0" applyFont="1" applyFill="1" applyBorder="1" applyAlignment="1">
      <alignment vertical="center" wrapText="1"/>
    </xf>
    <xf numFmtId="0" fontId="8" fillId="0" borderId="0" xfId="0" applyFont="1"/>
    <xf numFmtId="164" fontId="9" fillId="2" borderId="5" xfId="3" applyNumberFormat="1" applyFont="1" applyBorder="1" applyAlignment="1">
      <alignment horizontal="center"/>
    </xf>
    <xf numFmtId="164" fontId="9" fillId="2" borderId="6" xfId="3" applyNumberFormat="1" applyFont="1" applyBorder="1" applyAlignment="1">
      <alignment horizontal="center"/>
    </xf>
    <xf numFmtId="3" fontId="9" fillId="2" borderId="7" xfId="3" applyNumberFormat="1" applyFont="1" applyBorder="1" applyAlignment="1">
      <alignment horizontal="center"/>
    </xf>
    <xf numFmtId="3" fontId="9" fillId="2" borderId="8" xfId="3" applyNumberFormat="1" applyFont="1" applyBorder="1" applyAlignment="1">
      <alignment horizontal="center"/>
    </xf>
    <xf numFmtId="164" fontId="9" fillId="2" borderId="4" xfId="3" applyNumberFormat="1" applyFont="1" applyBorder="1" applyAlignment="1">
      <alignment horizontal="center"/>
    </xf>
    <xf numFmtId="164" fontId="9" fillId="2" borderId="11" xfId="3" applyNumberFormat="1" applyFont="1" applyBorder="1" applyAlignment="1">
      <alignment horizontal="center"/>
    </xf>
    <xf numFmtId="164" fontId="9" fillId="2" borderId="12" xfId="3" applyNumberFormat="1" applyFont="1" applyBorder="1" applyAlignment="1">
      <alignment horizontal="center"/>
    </xf>
    <xf numFmtId="164" fontId="9" fillId="2" borderId="13" xfId="3" applyNumberFormat="1" applyFont="1" applyBorder="1" applyAlignment="1">
      <alignment horizontal="center"/>
    </xf>
    <xf numFmtId="0" fontId="10" fillId="0" borderId="0" xfId="0" applyFont="1"/>
    <xf numFmtId="164" fontId="12" fillId="2" borderId="5" xfId="3" applyNumberFormat="1" applyFont="1" applyBorder="1" applyAlignment="1">
      <alignment horizontal="center"/>
    </xf>
    <xf numFmtId="164" fontId="12" fillId="2" borderId="6" xfId="3" applyNumberFormat="1" applyFont="1" applyBorder="1" applyAlignment="1">
      <alignment horizontal="center"/>
    </xf>
    <xf numFmtId="0" fontId="13" fillId="0" borderId="0" xfId="0" applyFont="1"/>
    <xf numFmtId="3" fontId="12" fillId="2" borderId="7" xfId="3" applyNumberFormat="1" applyFont="1" applyBorder="1" applyAlignment="1">
      <alignment horizontal="center"/>
    </xf>
    <xf numFmtId="3" fontId="12" fillId="2" borderId="8" xfId="3" applyNumberFormat="1" applyFont="1" applyBorder="1" applyAlignment="1">
      <alignment horizontal="center"/>
    </xf>
    <xf numFmtId="164" fontId="12" fillId="2" borderId="4" xfId="3" applyNumberFormat="1" applyFont="1" applyBorder="1" applyAlignment="1">
      <alignment horizontal="center"/>
    </xf>
    <xf numFmtId="164" fontId="12" fillId="2" borderId="11" xfId="3" applyNumberFormat="1" applyFont="1" applyBorder="1" applyAlignment="1">
      <alignment horizontal="center"/>
    </xf>
    <xf numFmtId="164" fontId="12" fillId="2" borderId="12" xfId="3" applyNumberFormat="1" applyFont="1" applyBorder="1" applyAlignment="1">
      <alignment horizontal="center"/>
    </xf>
    <xf numFmtId="164" fontId="12" fillId="2" borderId="13" xfId="3" applyNumberFormat="1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44" fontId="11" fillId="4" borderId="15" xfId="1" applyFont="1" applyFill="1" applyBorder="1" applyAlignment="1">
      <alignment vertical="center" wrapText="1"/>
    </xf>
    <xf numFmtId="44" fontId="11" fillId="4" borderId="15" xfId="0" applyNumberFormat="1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4" fontId="10" fillId="0" borderId="0" xfId="0" applyNumberFormat="1" applyFont="1"/>
    <xf numFmtId="0" fontId="14" fillId="3" borderId="15" xfId="4" applyFont="1" applyBorder="1" applyAlignment="1">
      <alignment vertical="center" wrapText="1"/>
    </xf>
    <xf numFmtId="0" fontId="14" fillId="3" borderId="15" xfId="4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10" fillId="0" borderId="0" xfId="2" applyNumberFormat="1" applyFont="1" applyAlignment="1">
      <alignment horizontal="center"/>
    </xf>
    <xf numFmtId="10" fontId="11" fillId="4" borderId="15" xfId="2" applyNumberFormat="1" applyFont="1" applyFill="1" applyBorder="1" applyAlignment="1">
      <alignment horizontal="center" vertical="center" wrapText="1"/>
    </xf>
    <xf numFmtId="9" fontId="11" fillId="4" borderId="15" xfId="2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9" fontId="14" fillId="3" borderId="15" xfId="2" applyFont="1" applyFill="1" applyBorder="1" applyAlignment="1">
      <alignment horizontal="center" vertical="center" wrapText="1"/>
    </xf>
    <xf numFmtId="165" fontId="11" fillId="4" borderId="15" xfId="1" applyNumberFormat="1" applyFont="1" applyFill="1" applyBorder="1" applyAlignment="1">
      <alignment horizontal="center" vertical="center" wrapText="1"/>
    </xf>
    <xf numFmtId="165" fontId="14" fillId="3" borderId="15" xfId="4" applyNumberFormat="1" applyFont="1" applyBorder="1" applyAlignment="1">
      <alignment vertical="center" wrapText="1"/>
    </xf>
    <xf numFmtId="165" fontId="14" fillId="3" borderId="15" xfId="1" applyNumberFormat="1" applyFont="1" applyFill="1" applyBorder="1" applyAlignment="1">
      <alignment vertical="center" wrapText="1"/>
    </xf>
    <xf numFmtId="165" fontId="0" fillId="0" borderId="0" xfId="0" applyNumberFormat="1"/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4" fillId="3" borderId="16" xfId="4" applyFont="1" applyBorder="1" applyAlignment="1">
      <alignment horizontal="center" vertical="center" wrapText="1"/>
    </xf>
    <xf numFmtId="0" fontId="14" fillId="3" borderId="0" xfId="4" applyFont="1" applyBorder="1" applyAlignment="1">
      <alignment horizontal="center" vertical="center" wrapText="1"/>
    </xf>
    <xf numFmtId="0" fontId="14" fillId="3" borderId="19" xfId="4" applyFont="1" applyBorder="1" applyAlignment="1">
      <alignment horizontal="center" vertical="center" wrapText="1"/>
    </xf>
    <xf numFmtId="0" fontId="14" fillId="3" borderId="18" xfId="4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vertical="center" wrapText="1"/>
    </xf>
    <xf numFmtId="165" fontId="14" fillId="3" borderId="16" xfId="1" applyNumberFormat="1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7" fillId="3" borderId="15" xfId="4" applyFont="1" applyBorder="1" applyAlignment="1">
      <alignment vertical="center" wrapText="1"/>
    </xf>
    <xf numFmtId="165" fontId="9" fillId="2" borderId="0" xfId="3" applyNumberFormat="1" applyFont="1"/>
    <xf numFmtId="165" fontId="18" fillId="2" borderId="0" xfId="3" applyNumberFormat="1" applyFont="1"/>
    <xf numFmtId="9" fontId="9" fillId="2" borderId="0" xfId="2" applyFont="1" applyFill="1" applyAlignment="1">
      <alignment horizontal="center"/>
    </xf>
    <xf numFmtId="165" fontId="19" fillId="0" borderId="0" xfId="0" applyNumberFormat="1" applyFont="1"/>
    <xf numFmtId="10" fontId="8" fillId="0" borderId="0" xfId="2" applyNumberFormat="1" applyFont="1"/>
    <xf numFmtId="0" fontId="15" fillId="4" borderId="15" xfId="0" applyFont="1" applyFill="1" applyBorder="1" applyAlignment="1">
      <alignment vertical="center"/>
    </xf>
    <xf numFmtId="165" fontId="14" fillId="3" borderId="21" xfId="1" applyNumberFormat="1" applyFont="1" applyFill="1" applyBorder="1" applyAlignment="1">
      <alignment horizontal="center" vertical="center" wrapText="1"/>
    </xf>
    <xf numFmtId="44" fontId="11" fillId="4" borderId="0" xfId="0" applyNumberFormat="1" applyFont="1" applyFill="1" applyBorder="1" applyAlignment="1">
      <alignment vertical="center" wrapText="1"/>
    </xf>
    <xf numFmtId="164" fontId="12" fillId="2" borderId="4" xfId="3" applyNumberFormat="1" applyFont="1" applyBorder="1" applyAlignment="1">
      <alignment horizontal="center"/>
    </xf>
    <xf numFmtId="164" fontId="12" fillId="2" borderId="5" xfId="3" applyNumberFormat="1" applyFont="1" applyBorder="1" applyAlignment="1">
      <alignment horizontal="center"/>
    </xf>
    <xf numFmtId="0" fontId="16" fillId="4" borderId="15" xfId="6" applyFill="1" applyBorder="1" applyAlignment="1">
      <alignment horizontal="left" vertical="center"/>
    </xf>
    <xf numFmtId="165" fontId="10" fillId="0" borderId="0" xfId="0" applyNumberFormat="1" applyFont="1"/>
    <xf numFmtId="164" fontId="12" fillId="2" borderId="3" xfId="3" applyNumberFormat="1" applyFont="1" applyBorder="1" applyAlignment="1">
      <alignment vertical="center" wrapText="1"/>
    </xf>
    <xf numFmtId="164" fontId="12" fillId="2" borderId="10" xfId="3" applyNumberFormat="1" applyFont="1" applyBorder="1" applyAlignment="1">
      <alignment vertical="center" wrapText="1"/>
    </xf>
    <xf numFmtId="3" fontId="12" fillId="2" borderId="3" xfId="3" applyNumberFormat="1" applyFont="1" applyBorder="1" applyAlignment="1">
      <alignment vertical="center" wrapText="1"/>
    </xf>
    <xf numFmtId="3" fontId="12" fillId="2" borderId="10" xfId="3" applyNumberFormat="1" applyFont="1" applyBorder="1" applyAlignment="1">
      <alignment vertical="center" wrapText="1"/>
    </xf>
    <xf numFmtId="10" fontId="12" fillId="2" borderId="3" xfId="2" applyNumberFormat="1" applyFont="1" applyFill="1" applyBorder="1" applyAlignment="1">
      <alignment vertical="center" wrapText="1"/>
    </xf>
    <xf numFmtId="10" fontId="12" fillId="2" borderId="10" xfId="2" applyNumberFormat="1" applyFont="1" applyFill="1" applyBorder="1" applyAlignment="1">
      <alignment vertical="center" wrapText="1"/>
    </xf>
    <xf numFmtId="164" fontId="25" fillId="2" borderId="3" xfId="3" applyNumberFormat="1" applyFont="1" applyBorder="1" applyAlignment="1">
      <alignment vertical="center" wrapText="1"/>
    </xf>
    <xf numFmtId="164" fontId="25" fillId="2" borderId="1" xfId="3" applyNumberFormat="1" applyFont="1" applyBorder="1" applyAlignment="1">
      <alignment vertical="center" wrapText="1"/>
    </xf>
    <xf numFmtId="3" fontId="25" fillId="2" borderId="3" xfId="3" applyNumberFormat="1" applyFont="1" applyBorder="1" applyAlignment="1">
      <alignment vertical="center" wrapText="1"/>
    </xf>
    <xf numFmtId="164" fontId="25" fillId="2" borderId="10" xfId="3" applyNumberFormat="1" applyFont="1" applyBorder="1" applyAlignment="1">
      <alignment horizontal="center" vertical="center" wrapText="1"/>
    </xf>
    <xf numFmtId="164" fontId="25" fillId="2" borderId="10" xfId="3" applyNumberFormat="1" applyFont="1" applyBorder="1" applyAlignment="1">
      <alignment vertical="center" wrapText="1"/>
    </xf>
    <xf numFmtId="3" fontId="25" fillId="2" borderId="7" xfId="3" applyNumberFormat="1" applyFont="1" applyBorder="1" applyAlignment="1">
      <alignment horizontal="center"/>
    </xf>
    <xf numFmtId="3" fontId="25" fillId="2" borderId="8" xfId="3" applyNumberFormat="1" applyFont="1" applyBorder="1" applyAlignment="1">
      <alignment horizontal="center"/>
    </xf>
    <xf numFmtId="3" fontId="25" fillId="2" borderId="10" xfId="3" applyNumberFormat="1" applyFont="1" applyBorder="1" applyAlignment="1">
      <alignment vertical="center" wrapText="1"/>
    </xf>
    <xf numFmtId="0" fontId="26" fillId="3" borderId="15" xfId="4" applyFont="1" applyBorder="1" applyAlignment="1">
      <alignment vertical="center" wrapText="1"/>
    </xf>
    <xf numFmtId="0" fontId="27" fillId="3" borderId="15" xfId="4" applyFont="1" applyBorder="1" applyAlignment="1">
      <alignment horizontal="center" vertical="center" wrapText="1"/>
    </xf>
    <xf numFmtId="0" fontId="27" fillId="3" borderId="21" xfId="4" applyFont="1" applyBorder="1" applyAlignment="1">
      <alignment horizontal="center" vertical="center" wrapText="1"/>
    </xf>
    <xf numFmtId="0" fontId="27" fillId="3" borderId="16" xfId="4" applyFont="1" applyBorder="1" applyAlignment="1">
      <alignment horizontal="center" vertical="center" wrapText="1"/>
    </xf>
    <xf numFmtId="0" fontId="27" fillId="3" borderId="20" xfId="4" applyFont="1" applyBorder="1" applyAlignment="1">
      <alignment horizontal="center" vertical="center" wrapText="1"/>
    </xf>
    <xf numFmtId="0" fontId="27" fillId="3" borderId="22" xfId="4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vertical="center" wrapText="1"/>
    </xf>
    <xf numFmtId="165" fontId="11" fillId="5" borderId="15" xfId="1" applyNumberFormat="1" applyFont="1" applyFill="1" applyBorder="1" applyAlignment="1">
      <alignment vertical="center" wrapText="1"/>
    </xf>
    <xf numFmtId="10" fontId="11" fillId="5" borderId="15" xfId="2" applyNumberFormat="1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165" fontId="24" fillId="5" borderId="15" xfId="1" applyNumberFormat="1" applyFont="1" applyFill="1" applyBorder="1" applyAlignment="1">
      <alignment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left" vertical="center" wrapText="1" indent="1"/>
    </xf>
    <xf numFmtId="0" fontId="24" fillId="5" borderId="15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horizontal="center"/>
    </xf>
    <xf numFmtId="0" fontId="27" fillId="0" borderId="0" xfId="0" applyFont="1"/>
    <xf numFmtId="0" fontId="24" fillId="5" borderId="15" xfId="0" applyFont="1" applyFill="1" applyBorder="1" applyAlignment="1">
      <alignment horizontal="left" vertical="center" wrapText="1" indent="2"/>
    </xf>
    <xf numFmtId="0" fontId="3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 wrapText="1"/>
    </xf>
    <xf numFmtId="165" fontId="11" fillId="5" borderId="16" xfId="1" applyNumberFormat="1" applyFont="1" applyFill="1" applyBorder="1" applyAlignment="1">
      <alignment vertical="center" wrapText="1"/>
    </xf>
    <xf numFmtId="10" fontId="11" fillId="5" borderId="14" xfId="2" applyNumberFormat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65" fontId="23" fillId="5" borderId="15" xfId="1" applyNumberFormat="1" applyFont="1" applyFill="1" applyBorder="1" applyAlignment="1">
      <alignment vertical="center" wrapText="1"/>
    </xf>
    <xf numFmtId="165" fontId="23" fillId="5" borderId="16" xfId="1" applyNumberFormat="1" applyFont="1" applyFill="1" applyBorder="1" applyAlignment="1">
      <alignment vertical="center" wrapText="1"/>
    </xf>
    <xf numFmtId="0" fontId="10" fillId="5" borderId="0" xfId="0" applyFont="1" applyFill="1" applyAlignment="1">
      <alignment horizontal="center"/>
    </xf>
    <xf numFmtId="0" fontId="11" fillId="5" borderId="15" xfId="0" applyFont="1" applyFill="1" applyBorder="1" applyAlignment="1">
      <alignment horizontal="left" vertical="center" wrapText="1" indent="2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165" fontId="23" fillId="5" borderId="22" xfId="1" applyNumberFormat="1" applyFont="1" applyFill="1" applyBorder="1" applyAlignment="1">
      <alignment vertical="center" wrapText="1"/>
    </xf>
    <xf numFmtId="165" fontId="14" fillId="3" borderId="25" xfId="1" applyNumberFormat="1" applyFont="1" applyFill="1" applyBorder="1" applyAlignment="1">
      <alignment horizontal="center" vertical="center" wrapText="1"/>
    </xf>
    <xf numFmtId="166" fontId="11" fillId="5" borderId="14" xfId="21" applyNumberFormat="1" applyFont="1" applyFill="1" applyBorder="1" applyAlignment="1">
      <alignment vertical="center" wrapText="1"/>
    </xf>
    <xf numFmtId="166" fontId="11" fillId="5" borderId="15" xfId="21" applyNumberFormat="1" applyFont="1" applyFill="1" applyBorder="1" applyAlignment="1">
      <alignment vertical="center" wrapText="1"/>
    </xf>
    <xf numFmtId="0" fontId="24" fillId="5" borderId="23" xfId="0" applyFont="1" applyFill="1" applyBorder="1" applyAlignment="1">
      <alignment horizontal="left" vertical="center" wrapText="1" indent="1"/>
    </xf>
    <xf numFmtId="164" fontId="31" fillId="4" borderId="20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vertical="center" wrapText="1"/>
    </xf>
    <xf numFmtId="165" fontId="11" fillId="0" borderId="16" xfId="1" applyNumberFormat="1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vertical="center" wrapText="1"/>
    </xf>
    <xf numFmtId="10" fontId="11" fillId="0" borderId="15" xfId="2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vertical="center" wrapText="1"/>
    </xf>
    <xf numFmtId="164" fontId="33" fillId="0" borderId="22" xfId="0" applyNumberFormat="1" applyFont="1" applyFill="1" applyBorder="1" applyAlignment="1">
      <alignment vertical="center"/>
    </xf>
    <xf numFmtId="164" fontId="31" fillId="0" borderId="20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64" fontId="33" fillId="0" borderId="20" xfId="0" applyNumberFormat="1" applyFont="1" applyFill="1" applyBorder="1" applyAlignment="1">
      <alignment vertical="center" wrapText="1"/>
    </xf>
    <xf numFmtId="164" fontId="33" fillId="0" borderId="28" xfId="0" applyNumberFormat="1" applyFont="1" applyFill="1" applyBorder="1" applyAlignment="1">
      <alignment horizontal="center" vertical="center" wrapText="1"/>
    </xf>
    <xf numFmtId="164" fontId="33" fillId="0" borderId="20" xfId="0" applyNumberFormat="1" applyFont="1" applyFill="1" applyBorder="1" applyAlignment="1">
      <alignment vertical="center"/>
    </xf>
    <xf numFmtId="0" fontId="32" fillId="0" borderId="15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165" fontId="20" fillId="0" borderId="15" xfId="0" applyNumberFormat="1" applyFont="1" applyFill="1" applyBorder="1" applyAlignment="1">
      <alignment vertical="center" wrapText="1"/>
    </xf>
    <xf numFmtId="1" fontId="34" fillId="0" borderId="20" xfId="0" applyNumberFormat="1" applyFont="1" applyFill="1" applyBorder="1" applyAlignment="1">
      <alignment vertical="center" wrapText="1"/>
    </xf>
    <xf numFmtId="1" fontId="23" fillId="0" borderId="28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vertical="center" wrapText="1"/>
    </xf>
    <xf numFmtId="0" fontId="0" fillId="0" borderId="0" xfId="0"/>
    <xf numFmtId="10" fontId="11" fillId="4" borderId="15" xfId="2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vertical="center" wrapText="1"/>
    </xf>
    <xf numFmtId="165" fontId="11" fillId="4" borderId="15" xfId="0" applyNumberFormat="1" applyFont="1" applyFill="1" applyBorder="1" applyAlignment="1">
      <alignment vertical="center" wrapText="1"/>
    </xf>
    <xf numFmtId="165" fontId="14" fillId="3" borderId="15" xfId="1" applyNumberFormat="1" applyFont="1" applyFill="1" applyBorder="1" applyAlignment="1">
      <alignment vertical="center" wrapText="1"/>
    </xf>
    <xf numFmtId="0" fontId="0" fillId="0" borderId="0" xfId="0" applyFill="1"/>
    <xf numFmtId="1" fontId="31" fillId="0" borderId="20" xfId="0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16" fillId="4" borderId="15" xfId="6" applyFill="1" applyBorder="1" applyAlignment="1">
      <alignment horizontal="left" vertical="center" wrapText="1"/>
    </xf>
    <xf numFmtId="164" fontId="12" fillId="2" borderId="3" xfId="3" applyNumberFormat="1" applyFont="1" applyBorder="1" applyAlignment="1">
      <alignment horizontal="center" vertical="center" wrapText="1"/>
    </xf>
    <xf numFmtId="0" fontId="37" fillId="0" borderId="29" xfId="0" applyFont="1" applyBorder="1" applyAlignment="1">
      <alignment vertical="center" wrapText="1"/>
    </xf>
    <xf numFmtId="165" fontId="37" fillId="0" borderId="30" xfId="1" applyNumberFormat="1" applyFont="1" applyBorder="1" applyAlignment="1">
      <alignment horizontal="right" vertical="center"/>
    </xf>
    <xf numFmtId="165" fontId="37" fillId="0" borderId="30" xfId="1" applyNumberFormat="1" applyFont="1" applyBorder="1" applyAlignment="1">
      <alignment horizontal="right" vertical="center" wrapText="1"/>
    </xf>
    <xf numFmtId="0" fontId="38" fillId="0" borderId="29" xfId="0" applyFont="1" applyBorder="1" applyAlignment="1">
      <alignment vertical="center" wrapText="1"/>
    </xf>
    <xf numFmtId="165" fontId="38" fillId="0" borderId="30" xfId="1" applyNumberFormat="1" applyFont="1" applyBorder="1" applyAlignment="1">
      <alignment horizontal="right" vertical="center"/>
    </xf>
    <xf numFmtId="0" fontId="24" fillId="5" borderId="23" xfId="0" applyFont="1" applyFill="1" applyBorder="1" applyAlignment="1">
      <alignment horizontal="left" vertical="center" wrapText="1" indent="1"/>
    </xf>
    <xf numFmtId="164" fontId="7" fillId="4" borderId="0" xfId="0" applyNumberFormat="1" applyFont="1" applyFill="1" applyBorder="1" applyAlignment="1">
      <alignment horizontal="center" vertical="center"/>
    </xf>
    <xf numFmtId="164" fontId="9" fillId="2" borderId="3" xfId="3" applyNumberFormat="1" applyFont="1" applyBorder="1" applyAlignment="1">
      <alignment horizontal="center" vertical="center" wrapText="1"/>
    </xf>
    <xf numFmtId="164" fontId="9" fillId="2" borderId="9" xfId="3" applyNumberFormat="1" applyFont="1" applyBorder="1" applyAlignment="1">
      <alignment horizontal="center" vertical="center" wrapText="1"/>
    </xf>
    <xf numFmtId="10" fontId="9" fillId="2" borderId="3" xfId="2" applyNumberFormat="1" applyFont="1" applyFill="1" applyBorder="1" applyAlignment="1">
      <alignment horizontal="center" vertical="center" wrapText="1"/>
    </xf>
    <xf numFmtId="10" fontId="9" fillId="2" borderId="9" xfId="2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9" fillId="2" borderId="10" xfId="3" applyNumberFormat="1" applyFont="1" applyBorder="1" applyAlignment="1">
      <alignment horizontal="center" vertical="center" wrapText="1"/>
    </xf>
    <xf numFmtId="164" fontId="9" fillId="2" borderId="1" xfId="3" applyNumberFormat="1" applyFont="1" applyBorder="1" applyAlignment="1">
      <alignment horizontal="center" vertical="center" wrapText="1"/>
    </xf>
    <xf numFmtId="164" fontId="9" fillId="2" borderId="7" xfId="3" applyNumberFormat="1" applyFont="1" applyBorder="1" applyAlignment="1">
      <alignment horizontal="center" vertical="center" wrapText="1"/>
    </xf>
    <xf numFmtId="164" fontId="9" fillId="2" borderId="4" xfId="3" applyNumberFormat="1" applyFont="1" applyBorder="1" applyAlignment="1">
      <alignment horizontal="center"/>
    </xf>
    <xf numFmtId="164" fontId="9" fillId="2" borderId="5" xfId="3" applyNumberFormat="1" applyFont="1" applyBorder="1" applyAlignment="1">
      <alignment horizontal="center"/>
    </xf>
    <xf numFmtId="3" fontId="9" fillId="2" borderId="3" xfId="3" applyNumberFormat="1" applyFont="1" applyBorder="1" applyAlignment="1">
      <alignment horizontal="center" vertical="center" wrapText="1"/>
    </xf>
    <xf numFmtId="3" fontId="9" fillId="2" borderId="10" xfId="3" applyNumberFormat="1" applyFont="1" applyBorder="1" applyAlignment="1">
      <alignment horizontal="center" vertical="center" wrapText="1"/>
    </xf>
    <xf numFmtId="164" fontId="9" fillId="2" borderId="1" xfId="3" applyNumberFormat="1" applyFont="1" applyBorder="1" applyAlignment="1">
      <alignment horizontal="center"/>
    </xf>
    <xf numFmtId="164" fontId="9" fillId="2" borderId="2" xfId="3" applyNumberFormat="1" applyFont="1" applyBorder="1" applyAlignment="1">
      <alignment horizontal="center"/>
    </xf>
    <xf numFmtId="164" fontId="9" fillId="2" borderId="4" xfId="3" applyNumberFormat="1" applyFont="1" applyBorder="1" applyAlignment="1">
      <alignment horizontal="center" vertical="center" wrapText="1"/>
    </xf>
    <xf numFmtId="164" fontId="9" fillId="2" borderId="5" xfId="3" applyNumberFormat="1" applyFont="1" applyBorder="1" applyAlignment="1">
      <alignment horizontal="center" vertical="center" wrapText="1"/>
    </xf>
    <xf numFmtId="164" fontId="9" fillId="2" borderId="6" xfId="3" applyNumberFormat="1" applyFont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left" vertical="center" wrapText="1" indent="1"/>
    </xf>
    <xf numFmtId="0" fontId="24" fillId="5" borderId="15" xfId="0" applyFont="1" applyFill="1" applyBorder="1" applyAlignment="1">
      <alignment horizontal="left" vertical="center" wrapText="1" indent="1"/>
    </xf>
    <xf numFmtId="0" fontId="11" fillId="5" borderId="2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>
      <alignment horizontal="left" vertical="center" wrapText="1" indent="1"/>
    </xf>
    <xf numFmtId="164" fontId="12" fillId="2" borderId="4" xfId="3" applyNumberFormat="1" applyFont="1" applyBorder="1" applyAlignment="1">
      <alignment horizontal="center" vertical="center" wrapText="1"/>
    </xf>
    <xf numFmtId="164" fontId="12" fillId="2" borderId="5" xfId="3" applyNumberFormat="1" applyFont="1" applyBorder="1" applyAlignment="1">
      <alignment horizontal="center" vertical="center" wrapText="1"/>
    </xf>
    <xf numFmtId="164" fontId="12" fillId="2" borderId="6" xfId="3" applyNumberFormat="1" applyFont="1" applyBorder="1" applyAlignment="1">
      <alignment horizontal="center" vertical="center" wrapText="1"/>
    </xf>
    <xf numFmtId="164" fontId="25" fillId="2" borderId="4" xfId="3" applyNumberFormat="1" applyFont="1" applyBorder="1" applyAlignment="1">
      <alignment horizontal="center"/>
    </xf>
    <xf numFmtId="164" fontId="25" fillId="2" borderId="5" xfId="3" applyNumberFormat="1" applyFont="1" applyBorder="1" applyAlignment="1">
      <alignment horizontal="center"/>
    </xf>
    <xf numFmtId="164" fontId="12" fillId="2" borderId="1" xfId="3" applyNumberFormat="1" applyFont="1" applyBorder="1" applyAlignment="1">
      <alignment horizontal="center"/>
    </xf>
    <xf numFmtId="164" fontId="12" fillId="2" borderId="2" xfId="3" applyNumberFormat="1" applyFont="1" applyBorder="1" applyAlignment="1">
      <alignment horizontal="center"/>
    </xf>
    <xf numFmtId="0" fontId="24" fillId="5" borderId="23" xfId="0" applyFont="1" applyFill="1" applyBorder="1" applyAlignment="1">
      <alignment horizontal="left" vertical="center" wrapText="1" indent="1"/>
    </xf>
    <xf numFmtId="0" fontId="24" fillId="5" borderId="18" xfId="0" applyFont="1" applyFill="1" applyBorder="1" applyAlignment="1">
      <alignment horizontal="left" vertical="center" wrapText="1" indent="1"/>
    </xf>
    <xf numFmtId="0" fontId="11" fillId="5" borderId="23" xfId="0" applyFont="1" applyFill="1" applyBorder="1" applyAlignment="1">
      <alignment horizontal="left" vertical="center" wrapText="1" indent="1"/>
    </xf>
    <xf numFmtId="0" fontId="11" fillId="5" borderId="18" xfId="0" applyFont="1" applyFill="1" applyBorder="1" applyAlignment="1">
      <alignment horizontal="left" vertical="center" wrapText="1" indent="1"/>
    </xf>
    <xf numFmtId="0" fontId="11" fillId="5" borderId="15" xfId="0" applyFont="1" applyFill="1" applyBorder="1" applyAlignment="1">
      <alignment horizontal="left" vertical="center" wrapText="1" indent="1"/>
    </xf>
    <xf numFmtId="164" fontId="12" fillId="2" borderId="3" xfId="3" applyNumberFormat="1" applyFont="1" applyBorder="1" applyAlignment="1">
      <alignment horizontal="center" vertical="center" wrapText="1"/>
    </xf>
    <xf numFmtId="164" fontId="12" fillId="2" borderId="9" xfId="3" applyNumberFormat="1" applyFont="1" applyBorder="1" applyAlignment="1">
      <alignment horizontal="center" vertical="center" wrapText="1"/>
    </xf>
    <xf numFmtId="10" fontId="12" fillId="2" borderId="3" xfId="2" applyNumberFormat="1" applyFont="1" applyFill="1" applyBorder="1" applyAlignment="1">
      <alignment horizontal="center" vertical="center" wrapText="1"/>
    </xf>
    <xf numFmtId="10" fontId="12" fillId="2" borderId="9" xfId="2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/>
    </xf>
    <xf numFmtId="164" fontId="12" fillId="2" borderId="10" xfId="3" applyNumberFormat="1" applyFont="1" applyBorder="1" applyAlignment="1">
      <alignment horizontal="center" vertical="center" wrapText="1"/>
    </xf>
    <xf numFmtId="164" fontId="12" fillId="2" borderId="1" xfId="3" applyNumberFormat="1" applyFont="1" applyBorder="1" applyAlignment="1">
      <alignment horizontal="center" vertical="center" wrapText="1"/>
    </xf>
    <xf numFmtId="164" fontId="12" fillId="2" borderId="7" xfId="3" applyNumberFormat="1" applyFont="1" applyBorder="1" applyAlignment="1">
      <alignment horizontal="center" vertical="center" wrapText="1"/>
    </xf>
    <xf numFmtId="164" fontId="12" fillId="2" borderId="4" xfId="3" applyNumberFormat="1" applyFont="1" applyBorder="1" applyAlignment="1">
      <alignment horizontal="center"/>
    </xf>
    <xf numFmtId="164" fontId="12" fillId="2" borderId="5" xfId="3" applyNumberFormat="1" applyFont="1" applyBorder="1" applyAlignment="1">
      <alignment horizontal="center"/>
    </xf>
    <xf numFmtId="3" fontId="12" fillId="2" borderId="3" xfId="3" applyNumberFormat="1" applyFont="1" applyBorder="1" applyAlignment="1">
      <alignment horizontal="center" vertical="center" wrapText="1"/>
    </xf>
    <xf numFmtId="3" fontId="12" fillId="2" borderId="10" xfId="3" applyNumberFormat="1" applyFont="1" applyBorder="1" applyAlignment="1">
      <alignment horizontal="center" vertical="center" wrapText="1"/>
    </xf>
    <xf numFmtId="0" fontId="39" fillId="0" borderId="0" xfId="0" applyFont="1"/>
  </cellXfs>
  <cellStyles count="22">
    <cellStyle name="60% - Accent1" xfId="4" builtinId="32"/>
    <cellStyle name="Accent1" xfId="3" builtinId="29"/>
    <cellStyle name="Comma" xfId="21" builtinId="3"/>
    <cellStyle name="Currency" xfId="1" builtinId="4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6" builtinId="8"/>
    <cellStyle name="Normal" xfId="0" builtinId="0"/>
    <cellStyle name="Normal 3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Distribución del Presupuesto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Resumen!$A$5:$A$8</c:f>
              <c:strCache>
                <c:ptCount val="4"/>
                <c:pt idx="0">
                  <c:v>Componente I: Fortalecimiento del Sistema Nacional de Ciencia, Tecnología e Innovación</c:v>
                </c:pt>
                <c:pt idx="1">
                  <c:v>Componente II-Investigación para la productividad orientada por misión</c:v>
                </c:pt>
                <c:pt idx="2">
                  <c:v>Componente III-Innovación para la inclusión social</c:v>
                </c:pt>
                <c:pt idx="3">
                  <c:v>Administración</c:v>
                </c:pt>
              </c:strCache>
            </c:strRef>
          </c:cat>
          <c:val>
            <c:numRef>
              <c:f>Resumen!$S$5:$S$8</c:f>
              <c:numCache>
                <c:formatCode>_("$"* #,##0_);_("$"* \(#,##0\);_("$"* "-"??_);_(@_)</c:formatCode>
                <c:ptCount val="4"/>
                <c:pt idx="0">
                  <c:v>5700000</c:v>
                </c:pt>
                <c:pt idx="1">
                  <c:v>22500000</c:v>
                </c:pt>
                <c:pt idx="2">
                  <c:v>14400000</c:v>
                </c:pt>
                <c:pt idx="3">
                  <c:v>2400000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A-4507-BBD0-4CC8969228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21451315695364701"/>
          <c:y val="9.3066210612954794E-2"/>
          <c:w val="0.62372088104371604"/>
          <c:h val="0.1598420365974909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90485</xdr:rowOff>
    </xdr:from>
    <xdr:to>
      <xdr:col>20</xdr:col>
      <xdr:colOff>0</xdr:colOff>
      <xdr:row>29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38100</xdr:rowOff>
    </xdr:from>
    <xdr:to>
      <xdr:col>0</xdr:col>
      <xdr:colOff>2590800</xdr:colOff>
      <xdr:row>3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5143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zoomScale="90" zoomScaleNormal="90" workbookViewId="0">
      <selection sqref="A1:T1"/>
    </sheetView>
  </sheetViews>
  <sheetFormatPr defaultColWidth="140.42578125" defaultRowHeight="15.75" x14ac:dyDescent="0.25"/>
  <cols>
    <col min="1" max="1" width="57.140625" style="2" customWidth="1"/>
    <col min="2" max="2" width="15.28515625" style="2" hidden="1" customWidth="1"/>
    <col min="3" max="7" width="5.42578125" style="2" hidden="1" customWidth="1"/>
    <col min="8" max="8" width="4.85546875" style="2" hidden="1" customWidth="1"/>
    <col min="9" max="9" width="7" style="2" hidden="1" customWidth="1"/>
    <col min="10" max="12" width="14" style="2" bestFit="1" customWidth="1"/>
    <col min="13" max="14" width="12.7109375" style="2" bestFit="1" customWidth="1"/>
    <col min="15" max="15" width="16.42578125" style="2" bestFit="1" customWidth="1"/>
    <col min="16" max="17" width="14" style="2" bestFit="1" customWidth="1"/>
    <col min="18" max="18" width="6.42578125" style="2" bestFit="1" customWidth="1"/>
    <col min="19" max="19" width="16.42578125" style="2" customWidth="1"/>
    <col min="20" max="20" width="7.28515625" style="2" customWidth="1"/>
    <col min="21" max="16383" width="140.42578125" style="2"/>
    <col min="16384" max="16384" width="6.42578125" style="2" bestFit="1" customWidth="1"/>
  </cols>
  <sheetData>
    <row r="1" spans="1:20 16384:16384" ht="18.75" x14ac:dyDescent="0.25">
      <c r="A1" s="163" t="s">
        <v>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0 16384:16384" ht="18.75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 16384:16384" x14ac:dyDescent="0.25">
      <c r="A3" s="159" t="s">
        <v>1</v>
      </c>
      <c r="B3" s="166"/>
      <c r="C3" s="168"/>
      <c r="D3" s="169"/>
      <c r="E3" s="169"/>
      <c r="F3" s="169"/>
      <c r="G3" s="169"/>
      <c r="H3" s="170"/>
      <c r="I3" s="170"/>
      <c r="J3" s="172" t="s">
        <v>6</v>
      </c>
      <c r="K3" s="173"/>
      <c r="L3" s="173"/>
      <c r="M3" s="3"/>
      <c r="N3" s="4"/>
      <c r="O3" s="159" t="s">
        <v>7</v>
      </c>
      <c r="P3" s="174" t="s">
        <v>8</v>
      </c>
      <c r="Q3" s="175"/>
      <c r="R3" s="176"/>
      <c r="S3" s="159" t="s">
        <v>7</v>
      </c>
      <c r="T3" s="161" t="s">
        <v>19</v>
      </c>
    </row>
    <row r="4" spans="1:20 16384:16384" x14ac:dyDescent="0.25">
      <c r="A4" s="165"/>
      <c r="B4" s="167"/>
      <c r="C4" s="5"/>
      <c r="D4" s="6"/>
      <c r="E4" s="6"/>
      <c r="F4" s="6"/>
      <c r="G4" s="6"/>
      <c r="H4" s="171"/>
      <c r="I4" s="171"/>
      <c r="J4" s="7" t="s">
        <v>9</v>
      </c>
      <c r="K4" s="3" t="s">
        <v>10</v>
      </c>
      <c r="L4" s="3" t="s">
        <v>11</v>
      </c>
      <c r="M4" s="6" t="s">
        <v>15</v>
      </c>
      <c r="N4" s="6" t="s">
        <v>16</v>
      </c>
      <c r="O4" s="165"/>
      <c r="P4" s="8" t="s">
        <v>12</v>
      </c>
      <c r="Q4" s="9" t="s">
        <v>13</v>
      </c>
      <c r="R4" s="10" t="s">
        <v>14</v>
      </c>
      <c r="S4" s="160"/>
      <c r="T4" s="162"/>
    </row>
    <row r="5" spans="1:20 16384:16384" ht="33.75" customHeight="1" x14ac:dyDescent="0.25">
      <c r="A5" s="150" t="str">
        <f>+'Componente I'!A5</f>
        <v>Componente I: Fortalecimiento del Sistema Nacional de Ciencia, Tecnología e Innovación</v>
      </c>
      <c r="B5" s="33"/>
      <c r="C5" s="33"/>
      <c r="D5" s="33"/>
      <c r="E5" s="33"/>
      <c r="F5" s="33"/>
      <c r="G5" s="33"/>
      <c r="H5" s="33"/>
      <c r="I5" s="33"/>
      <c r="J5" s="35">
        <f>+'Componente I'!J44</f>
        <v>1600000</v>
      </c>
      <c r="K5" s="35">
        <f>+'Componente I'!K44</f>
        <v>1585000</v>
      </c>
      <c r="L5" s="35">
        <f>+'Componente I'!L44</f>
        <v>990000</v>
      </c>
      <c r="M5" s="35">
        <f>+'Componente I'!M44</f>
        <v>765000</v>
      </c>
      <c r="N5" s="35">
        <f>+'Componente I'!N44</f>
        <v>760000</v>
      </c>
      <c r="O5" s="35">
        <f>+'Componente I'!O44</f>
        <v>5700000</v>
      </c>
      <c r="P5" s="35">
        <f>+'Componente I'!P44</f>
        <v>3200000</v>
      </c>
      <c r="Q5" s="35">
        <f>+'Componente I'!Q44</f>
        <v>2500000</v>
      </c>
      <c r="R5" s="35">
        <f>+'Componente I'!R44</f>
        <v>0</v>
      </c>
      <c r="S5" s="35">
        <f>+'Componente I'!S44</f>
        <v>5700000</v>
      </c>
      <c r="T5" s="32">
        <f>+S5/$S$9</f>
        <v>0.12666666666666668</v>
      </c>
    </row>
    <row r="6" spans="1:20 16384:16384" ht="22.5" customHeight="1" x14ac:dyDescent="0.25">
      <c r="A6" s="59" t="str">
        <f>+'Componente II'!A5</f>
        <v>Componente II-Investigación para la productividad orientada por misión</v>
      </c>
      <c r="B6" s="33"/>
      <c r="C6" s="33"/>
      <c r="D6" s="33"/>
      <c r="E6" s="33"/>
      <c r="F6" s="33"/>
      <c r="G6" s="33"/>
      <c r="H6" s="33"/>
      <c r="I6" s="33"/>
      <c r="J6" s="35">
        <f>+'Componente II'!J29</f>
        <v>4119800</v>
      </c>
      <c r="K6" s="35">
        <f>+'Componente II'!K29</f>
        <v>6851800</v>
      </c>
      <c r="L6" s="35">
        <f>+'Componente II'!L29</f>
        <v>5658800</v>
      </c>
      <c r="M6" s="35">
        <f>+'Componente II'!M29</f>
        <v>4608800</v>
      </c>
      <c r="N6" s="35">
        <f>+'Componente II'!N29</f>
        <v>1260800</v>
      </c>
      <c r="O6" s="35">
        <f>+'Componente II'!O29</f>
        <v>22500000</v>
      </c>
      <c r="P6" s="35">
        <f>+'Componente II'!P29</f>
        <v>15000000</v>
      </c>
      <c r="Q6" s="35">
        <f>+'Componente II'!Q29</f>
        <v>7500000</v>
      </c>
      <c r="R6" s="35">
        <f>+'Componente II'!R29</f>
        <v>0</v>
      </c>
      <c r="S6" s="35">
        <f>+'Componente II'!S29</f>
        <v>22500000</v>
      </c>
      <c r="T6" s="32">
        <f>+S6/$S$9</f>
        <v>0.5</v>
      </c>
    </row>
    <row r="7" spans="1:20 16384:16384" ht="22.5" customHeight="1" x14ac:dyDescent="0.25">
      <c r="A7" s="59" t="str">
        <f>+'Componente III'!A5</f>
        <v>Componente III-Innovación para la inclusión social</v>
      </c>
      <c r="B7" s="33"/>
      <c r="C7" s="33"/>
      <c r="D7" s="33"/>
      <c r="E7" s="33"/>
      <c r="F7" s="33"/>
      <c r="G7" s="33"/>
      <c r="H7" s="33"/>
      <c r="I7" s="33"/>
      <c r="J7" s="35">
        <f>+'Componente III'!J72</f>
        <v>3188000</v>
      </c>
      <c r="K7" s="35">
        <f>+'Componente III'!K72</f>
        <v>5174000</v>
      </c>
      <c r="L7" s="35">
        <f>+'Componente III'!L72</f>
        <v>3308000</v>
      </c>
      <c r="M7" s="35">
        <f>+'Componente III'!M72</f>
        <v>1582000</v>
      </c>
      <c r="N7" s="35">
        <f>+'Componente III'!N72</f>
        <v>1148000</v>
      </c>
      <c r="O7" s="35">
        <f>+'Componente III'!O72</f>
        <v>14400000</v>
      </c>
      <c r="P7" s="35">
        <f>+'Componente III'!P72</f>
        <v>9400000</v>
      </c>
      <c r="Q7" s="35">
        <f>+'Componente III'!Q72</f>
        <v>5000000</v>
      </c>
      <c r="R7" s="35">
        <f>+'Componente III'!R72</f>
        <v>0</v>
      </c>
      <c r="S7" s="35">
        <f>+'Componente III'!S72</f>
        <v>14400000</v>
      </c>
      <c r="T7" s="32">
        <f>+S7/$S$9</f>
        <v>0.32</v>
      </c>
    </row>
    <row r="8" spans="1:20 16384:16384" ht="22.5" customHeight="1" x14ac:dyDescent="0.25">
      <c r="A8" s="150" t="str">
        <f>+Administración!A5</f>
        <v>Administración</v>
      </c>
      <c r="B8" s="33"/>
      <c r="C8" s="33"/>
      <c r="D8" s="33"/>
      <c r="E8" s="33"/>
      <c r="F8" s="33"/>
      <c r="G8" s="33"/>
      <c r="H8" s="33"/>
      <c r="I8" s="33"/>
      <c r="J8" s="35">
        <f>+Administración!J20</f>
        <v>451500</v>
      </c>
      <c r="K8" s="35">
        <f>+Administración!K20</f>
        <v>411500</v>
      </c>
      <c r="L8" s="35">
        <f>+Administración!L20</f>
        <v>562750</v>
      </c>
      <c r="M8" s="35">
        <f>+Administración!M20</f>
        <v>411500</v>
      </c>
      <c r="N8" s="35">
        <f>+Administración!N20</f>
        <v>562750</v>
      </c>
      <c r="O8" s="35">
        <f>+Administración!O20</f>
        <v>2400000</v>
      </c>
      <c r="P8" s="35">
        <f>+Administración!P20</f>
        <v>2400000</v>
      </c>
      <c r="Q8" s="35">
        <f>+Administración!Q20</f>
        <v>0</v>
      </c>
      <c r="R8" s="35">
        <f>+Administración!R20</f>
        <v>0</v>
      </c>
      <c r="S8" s="35">
        <f>+Administración!S20</f>
        <v>2400000</v>
      </c>
      <c r="T8" s="32">
        <f>+S8/$S$9</f>
        <v>5.3333333333333337E-2</v>
      </c>
    </row>
    <row r="9" spans="1:20 16384:16384" s="52" customFormat="1" ht="22.5" customHeight="1" x14ac:dyDescent="0.35">
      <c r="A9" s="50" t="s">
        <v>18</v>
      </c>
      <c r="B9" s="49"/>
      <c r="C9" s="49"/>
      <c r="D9" s="49"/>
      <c r="E9" s="49"/>
      <c r="F9" s="49"/>
      <c r="G9" s="49"/>
      <c r="H9" s="49"/>
      <c r="I9" s="49"/>
      <c r="J9" s="49">
        <f>SUM(J5:J8)</f>
        <v>9359300</v>
      </c>
      <c r="K9" s="49">
        <f>SUM(K5:K8)</f>
        <v>14022300</v>
      </c>
      <c r="L9" s="49">
        <f>SUM(L5:L8)</f>
        <v>10519550</v>
      </c>
      <c r="M9" s="49">
        <f>SUM(M5:M8)</f>
        <v>7367300</v>
      </c>
      <c r="N9" s="49">
        <f>SUM(N5:N8)</f>
        <v>3731550</v>
      </c>
      <c r="O9" s="49">
        <f>SUM(J9:N9)</f>
        <v>45000000</v>
      </c>
      <c r="P9" s="49">
        <f>SUM(P5:P8)</f>
        <v>30000000</v>
      </c>
      <c r="Q9" s="49">
        <f>SUM(Q5:Q8)</f>
        <v>15000000</v>
      </c>
      <c r="R9" s="49">
        <v>0</v>
      </c>
      <c r="S9" s="49">
        <f>SUM(P9:R9)</f>
        <v>45000000</v>
      </c>
      <c r="T9" s="51">
        <f>+S9/$S$9</f>
        <v>1</v>
      </c>
      <c r="XFD9" s="52">
        <f>SUM(XFD5:XFD8)</f>
        <v>0</v>
      </c>
    </row>
    <row r="10" spans="1:20 16384:16384" x14ac:dyDescent="0.25">
      <c r="J10" s="53">
        <f>+J9/$S$9</f>
        <v>0.20798444444444444</v>
      </c>
      <c r="K10" s="53">
        <f t="shared" ref="K10:N10" si="0">+K9/$S$9</f>
        <v>0.31160666666666664</v>
      </c>
      <c r="L10" s="53">
        <f t="shared" si="0"/>
        <v>0.23376777777777777</v>
      </c>
      <c r="M10" s="53">
        <f t="shared" si="0"/>
        <v>0.16371777777777777</v>
      </c>
      <c r="N10" s="53">
        <f t="shared" si="0"/>
        <v>8.2923333333333335E-2</v>
      </c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hyperlinks>
    <hyperlink ref="A5" location="'Componente I'!A1" display="'Componente I'!A1"/>
    <hyperlink ref="A6" location="'Componente II'!A1" display="'Componente II'!A1"/>
    <hyperlink ref="A8" location="Administración!A1" display="Administración!A1"/>
    <hyperlink ref="A7" location="'Componente III'!A1" display="'Componente III'!A1"/>
  </hyperlink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zoomScale="80" zoomScaleNormal="80" zoomScalePageLayoutView="125" workbookViewId="0">
      <selection activeCell="A24" sqref="A24"/>
    </sheetView>
  </sheetViews>
  <sheetFormatPr defaultColWidth="9.140625" defaultRowHeight="12.75" x14ac:dyDescent="0.2"/>
  <cols>
    <col min="1" max="1" width="62" style="11" customWidth="1"/>
    <col min="2" max="2" width="22.28515625" style="29" bestFit="1" customWidth="1"/>
    <col min="3" max="7" width="5.42578125" style="29" bestFit="1" customWidth="1"/>
    <col min="8" max="8" width="4.85546875" style="29" bestFit="1" customWidth="1"/>
    <col min="9" max="9" width="10.42578125" style="11" customWidth="1"/>
    <col min="10" max="10" width="14" style="11" bestFit="1" customWidth="1"/>
    <col min="11" max="11" width="14.42578125" style="11" bestFit="1" customWidth="1"/>
    <col min="12" max="14" width="12.7109375" style="11" bestFit="1" customWidth="1"/>
    <col min="15" max="15" width="18.42578125" style="11" bestFit="1" customWidth="1"/>
    <col min="16" max="16" width="14.85546875" style="11" bestFit="1" customWidth="1"/>
    <col min="17" max="17" width="11.42578125" style="11" bestFit="1" customWidth="1"/>
    <col min="18" max="18" width="9.28515625" style="11" bestFit="1" customWidth="1"/>
    <col min="19" max="19" width="18.42578125" style="11" bestFit="1" customWidth="1"/>
    <col min="20" max="20" width="8.42578125" style="30" customWidth="1"/>
    <col min="21" max="21" width="11.42578125" style="11" customWidth="1"/>
    <col min="22" max="22" width="9.42578125" style="11" bestFit="1" customWidth="1"/>
    <col min="23" max="16384" width="9.140625" style="11"/>
  </cols>
  <sheetData>
    <row r="1" spans="1:22" ht="18.75" x14ac:dyDescent="0.2">
      <c r="A1" s="163" t="str">
        <f>+Resumen!A1</f>
        <v>PN-L1117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2" ht="18.75" x14ac:dyDescent="0.2">
      <c r="A2" s="164" t="str">
        <f>Resumen!A2</f>
        <v>COSTOS  ANUALES ESTIMADOS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2" s="14" customFormat="1" ht="12.75" customHeight="1" x14ac:dyDescent="0.2">
      <c r="A3" s="67"/>
      <c r="B3" s="68"/>
      <c r="C3" s="184" t="s">
        <v>3</v>
      </c>
      <c r="D3" s="185"/>
      <c r="E3" s="185"/>
      <c r="F3" s="185"/>
      <c r="G3" s="185"/>
      <c r="H3" s="69"/>
      <c r="I3" s="63"/>
      <c r="J3" s="186" t="s">
        <v>6</v>
      </c>
      <c r="K3" s="187"/>
      <c r="L3" s="187"/>
      <c r="M3" s="12"/>
      <c r="N3" s="13"/>
      <c r="O3" s="61"/>
      <c r="P3" s="181" t="s">
        <v>8</v>
      </c>
      <c r="Q3" s="182"/>
      <c r="R3" s="183"/>
      <c r="S3" s="61"/>
      <c r="T3" s="65"/>
    </row>
    <row r="4" spans="1:22" s="14" customFormat="1" ht="38.25" x14ac:dyDescent="0.2">
      <c r="A4" s="70" t="s">
        <v>1</v>
      </c>
      <c r="B4" s="71" t="s">
        <v>2</v>
      </c>
      <c r="C4" s="72" t="s">
        <v>9</v>
      </c>
      <c r="D4" s="73" t="s">
        <v>10</v>
      </c>
      <c r="E4" s="73" t="s">
        <v>11</v>
      </c>
      <c r="F4" s="73" t="s">
        <v>15</v>
      </c>
      <c r="G4" s="73" t="s">
        <v>16</v>
      </c>
      <c r="H4" s="74" t="s">
        <v>4</v>
      </c>
      <c r="I4" s="64" t="s">
        <v>5</v>
      </c>
      <c r="J4" s="17" t="s">
        <v>9</v>
      </c>
      <c r="K4" s="12" t="s">
        <v>10</v>
      </c>
      <c r="L4" s="12" t="s">
        <v>11</v>
      </c>
      <c r="M4" s="16" t="s">
        <v>15</v>
      </c>
      <c r="N4" s="16" t="s">
        <v>16</v>
      </c>
      <c r="O4" s="62" t="s">
        <v>7</v>
      </c>
      <c r="P4" s="18" t="s">
        <v>12</v>
      </c>
      <c r="Q4" s="19" t="s">
        <v>13</v>
      </c>
      <c r="R4" s="20" t="s">
        <v>14</v>
      </c>
      <c r="S4" s="62" t="s">
        <v>7</v>
      </c>
      <c r="T4" s="66" t="s">
        <v>22</v>
      </c>
    </row>
    <row r="5" spans="1:22" ht="31.5" x14ac:dyDescent="0.2">
      <c r="A5" s="94" t="s">
        <v>39</v>
      </c>
      <c r="B5" s="95"/>
      <c r="C5" s="96"/>
      <c r="D5" s="96"/>
      <c r="E5" s="96"/>
      <c r="F5" s="96"/>
      <c r="G5" s="95"/>
      <c r="H5" s="95"/>
      <c r="I5" s="97"/>
      <c r="J5" s="98"/>
      <c r="K5" s="98"/>
      <c r="L5" s="98"/>
      <c r="M5" s="98"/>
      <c r="N5" s="83"/>
      <c r="O5" s="97"/>
      <c r="P5" s="111"/>
      <c r="Q5" s="97"/>
      <c r="R5" s="97"/>
      <c r="S5" s="97"/>
      <c r="T5" s="99"/>
    </row>
    <row r="6" spans="1:22" ht="27.95" customHeight="1" x14ac:dyDescent="0.2">
      <c r="A6" s="94" t="s">
        <v>33</v>
      </c>
      <c r="B6" s="87"/>
      <c r="C6" s="100"/>
      <c r="D6" s="100"/>
      <c r="E6" s="100"/>
      <c r="F6" s="100"/>
      <c r="G6" s="81"/>
      <c r="H6" s="81"/>
      <c r="I6" s="83"/>
      <c r="J6" s="98"/>
      <c r="K6" s="98"/>
      <c r="L6" s="98"/>
      <c r="M6" s="98"/>
      <c r="N6" s="83"/>
      <c r="O6" s="82"/>
      <c r="P6" s="112"/>
      <c r="Q6" s="83"/>
      <c r="R6" s="82"/>
      <c r="S6" s="82"/>
      <c r="T6" s="84"/>
    </row>
    <row r="7" spans="1:22" ht="22.5" customHeight="1" x14ac:dyDescent="0.2">
      <c r="A7" s="188" t="s">
        <v>203</v>
      </c>
      <c r="B7" s="81" t="s">
        <v>45</v>
      </c>
      <c r="C7" s="101">
        <v>21</v>
      </c>
      <c r="D7" s="101">
        <v>0</v>
      </c>
      <c r="E7" s="101">
        <v>0</v>
      </c>
      <c r="F7" s="101">
        <v>0</v>
      </c>
      <c r="G7" s="102">
        <v>0</v>
      </c>
      <c r="H7" s="102">
        <f t="shared" ref="H7:H43" si="0">SUM(C7:G7)</f>
        <v>21</v>
      </c>
      <c r="I7" s="103">
        <v>15000</v>
      </c>
      <c r="J7" s="104">
        <f t="shared" ref="J7" si="1">+C7*$I7</f>
        <v>315000</v>
      </c>
      <c r="K7" s="104">
        <f t="shared" ref="K7:K43" si="2">+D7*$I7</f>
        <v>0</v>
      </c>
      <c r="L7" s="104">
        <f t="shared" ref="L7:L43" si="3">+E7*$I7</f>
        <v>0</v>
      </c>
      <c r="M7" s="104">
        <f t="shared" ref="M7:M43" si="4">+F7*$I7</f>
        <v>0</v>
      </c>
      <c r="N7" s="109">
        <f t="shared" ref="N7:N43" si="5">+G7*$I7</f>
        <v>0</v>
      </c>
      <c r="O7" s="82">
        <f t="shared" ref="O7:O43" si="6">SUM(J7:N7)</f>
        <v>315000</v>
      </c>
      <c r="P7" s="112">
        <f>+O7-Q7</f>
        <v>210000</v>
      </c>
      <c r="Q7" s="83">
        <v>105000</v>
      </c>
      <c r="R7" s="82"/>
      <c r="S7" s="82">
        <f t="shared" ref="S7:S43" si="7">SUM(P7:R7)</f>
        <v>315000</v>
      </c>
      <c r="T7" s="84">
        <f>+S7/Resumen!$S$9</f>
        <v>7.0000000000000001E-3</v>
      </c>
      <c r="V7" s="60"/>
    </row>
    <row r="8" spans="1:22" x14ac:dyDescent="0.2">
      <c r="A8" s="189"/>
      <c r="B8" s="81" t="s">
        <v>46</v>
      </c>
      <c r="C8" s="101">
        <v>15</v>
      </c>
      <c r="D8" s="101">
        <v>0</v>
      </c>
      <c r="E8" s="101">
        <v>0</v>
      </c>
      <c r="F8" s="101">
        <v>0</v>
      </c>
      <c r="G8" s="102">
        <v>0</v>
      </c>
      <c r="H8" s="102">
        <f t="shared" si="0"/>
        <v>15</v>
      </c>
      <c r="I8" s="103">
        <v>4000</v>
      </c>
      <c r="J8" s="104">
        <f t="shared" ref="J8:J43" si="8">+C8*$I8</f>
        <v>60000</v>
      </c>
      <c r="K8" s="104">
        <f t="shared" si="2"/>
        <v>0</v>
      </c>
      <c r="L8" s="104">
        <f t="shared" si="3"/>
        <v>0</v>
      </c>
      <c r="M8" s="104">
        <f t="shared" si="4"/>
        <v>0</v>
      </c>
      <c r="N8" s="103">
        <f t="shared" si="5"/>
        <v>0</v>
      </c>
      <c r="O8" s="82">
        <f t="shared" si="6"/>
        <v>60000</v>
      </c>
      <c r="P8" s="112">
        <f t="shared" ref="P8:P43" si="9">+O8-Q8</f>
        <v>0</v>
      </c>
      <c r="Q8" s="83">
        <v>60000</v>
      </c>
      <c r="R8" s="82"/>
      <c r="S8" s="82">
        <f t="shared" si="7"/>
        <v>60000</v>
      </c>
      <c r="T8" s="84">
        <f>+S8/Resumen!$S$9</f>
        <v>1.3333333333333333E-3</v>
      </c>
    </row>
    <row r="9" spans="1:22" ht="25.5" x14ac:dyDescent="0.2">
      <c r="A9" s="178"/>
      <c r="B9" s="81" t="s">
        <v>67</v>
      </c>
      <c r="C9" s="101">
        <v>6</v>
      </c>
      <c r="D9" s="101">
        <v>0</v>
      </c>
      <c r="E9" s="101">
        <v>0</v>
      </c>
      <c r="F9" s="101">
        <v>0</v>
      </c>
      <c r="G9" s="102">
        <v>0</v>
      </c>
      <c r="H9" s="102">
        <f t="shared" si="0"/>
        <v>6</v>
      </c>
      <c r="I9" s="103">
        <v>10000</v>
      </c>
      <c r="J9" s="104">
        <f t="shared" si="8"/>
        <v>60000</v>
      </c>
      <c r="K9" s="104">
        <f t="shared" si="2"/>
        <v>0</v>
      </c>
      <c r="L9" s="104">
        <f t="shared" si="3"/>
        <v>0</v>
      </c>
      <c r="M9" s="104">
        <f t="shared" si="4"/>
        <v>0</v>
      </c>
      <c r="N9" s="103">
        <f t="shared" si="5"/>
        <v>0</v>
      </c>
      <c r="O9" s="82">
        <f t="shared" si="6"/>
        <v>60000</v>
      </c>
      <c r="P9" s="112">
        <f t="shared" si="9"/>
        <v>60000</v>
      </c>
      <c r="Q9" s="83"/>
      <c r="R9" s="82"/>
      <c r="S9" s="82">
        <f t="shared" si="7"/>
        <v>60000</v>
      </c>
      <c r="T9" s="84">
        <f>+S9/Resumen!$S$9</f>
        <v>1.3333333333333333E-3</v>
      </c>
    </row>
    <row r="10" spans="1:22" x14ac:dyDescent="0.2">
      <c r="A10" s="90" t="s">
        <v>209</v>
      </c>
      <c r="B10" s="81" t="s">
        <v>30</v>
      </c>
      <c r="C10" s="101">
        <v>1</v>
      </c>
      <c r="D10" s="101">
        <v>0</v>
      </c>
      <c r="E10" s="101">
        <v>1</v>
      </c>
      <c r="F10" s="101">
        <v>1</v>
      </c>
      <c r="G10" s="102">
        <v>0</v>
      </c>
      <c r="H10" s="102">
        <f t="shared" si="0"/>
        <v>3</v>
      </c>
      <c r="I10" s="103">
        <v>30000</v>
      </c>
      <c r="J10" s="104">
        <f t="shared" si="8"/>
        <v>30000</v>
      </c>
      <c r="K10" s="104">
        <f t="shared" si="2"/>
        <v>0</v>
      </c>
      <c r="L10" s="104">
        <f t="shared" si="3"/>
        <v>30000</v>
      </c>
      <c r="M10" s="104">
        <f t="shared" si="4"/>
        <v>30000</v>
      </c>
      <c r="N10" s="103">
        <f t="shared" si="5"/>
        <v>0</v>
      </c>
      <c r="O10" s="82">
        <f t="shared" si="6"/>
        <v>90000</v>
      </c>
      <c r="P10" s="112">
        <f t="shared" si="9"/>
        <v>90000</v>
      </c>
      <c r="Q10" s="83">
        <v>0</v>
      </c>
      <c r="R10" s="82"/>
      <c r="S10" s="82">
        <f t="shared" si="7"/>
        <v>90000</v>
      </c>
      <c r="T10" s="84">
        <f>+S10/Resumen!$S$9</f>
        <v>2E-3</v>
      </c>
    </row>
    <row r="11" spans="1:22" ht="25.5" x14ac:dyDescent="0.2">
      <c r="A11" s="88" t="s">
        <v>68</v>
      </c>
      <c r="B11" s="85" t="s">
        <v>47</v>
      </c>
      <c r="C11" s="101">
        <v>1</v>
      </c>
      <c r="D11" s="101">
        <v>1</v>
      </c>
      <c r="E11" s="101">
        <v>1</v>
      </c>
      <c r="F11" s="101">
        <v>1</v>
      </c>
      <c r="G11" s="102">
        <v>1</v>
      </c>
      <c r="H11" s="102">
        <f t="shared" si="0"/>
        <v>5</v>
      </c>
      <c r="I11" s="103">
        <v>30000</v>
      </c>
      <c r="J11" s="104">
        <f t="shared" si="8"/>
        <v>30000</v>
      </c>
      <c r="K11" s="104">
        <f t="shared" si="2"/>
        <v>30000</v>
      </c>
      <c r="L11" s="104">
        <f t="shared" si="3"/>
        <v>30000</v>
      </c>
      <c r="M11" s="104">
        <f t="shared" si="4"/>
        <v>30000</v>
      </c>
      <c r="N11" s="103">
        <f t="shared" si="5"/>
        <v>30000</v>
      </c>
      <c r="O11" s="82">
        <f t="shared" si="6"/>
        <v>150000</v>
      </c>
      <c r="P11" s="112">
        <f t="shared" si="9"/>
        <v>0</v>
      </c>
      <c r="Q11" s="83">
        <v>150000</v>
      </c>
      <c r="R11" s="82"/>
      <c r="S11" s="82">
        <f t="shared" si="7"/>
        <v>150000</v>
      </c>
      <c r="T11" s="84">
        <f>+S11/Resumen!$S$9</f>
        <v>3.3333333333333335E-3</v>
      </c>
    </row>
    <row r="12" spans="1:22" ht="10.7" customHeight="1" x14ac:dyDescent="0.2">
      <c r="A12" s="190" t="s">
        <v>204</v>
      </c>
      <c r="B12" s="81" t="s">
        <v>48</v>
      </c>
      <c r="C12" s="101">
        <v>1</v>
      </c>
      <c r="D12" s="101">
        <v>1</v>
      </c>
      <c r="E12" s="101">
        <v>1</v>
      </c>
      <c r="F12" s="101">
        <v>1</v>
      </c>
      <c r="G12" s="102">
        <v>1</v>
      </c>
      <c r="H12" s="102">
        <f t="shared" si="0"/>
        <v>5</v>
      </c>
      <c r="I12" s="103">
        <v>16000</v>
      </c>
      <c r="J12" s="104">
        <f t="shared" si="8"/>
        <v>16000</v>
      </c>
      <c r="K12" s="104">
        <f t="shared" si="2"/>
        <v>16000</v>
      </c>
      <c r="L12" s="104">
        <f t="shared" si="3"/>
        <v>16000</v>
      </c>
      <c r="M12" s="104">
        <f t="shared" si="4"/>
        <v>16000</v>
      </c>
      <c r="N12" s="103">
        <f t="shared" si="5"/>
        <v>16000</v>
      </c>
      <c r="O12" s="82">
        <f t="shared" si="6"/>
        <v>80000</v>
      </c>
      <c r="P12" s="112">
        <f t="shared" si="9"/>
        <v>80000</v>
      </c>
      <c r="Q12" s="83">
        <v>0</v>
      </c>
      <c r="R12" s="82"/>
      <c r="S12" s="82">
        <f t="shared" si="7"/>
        <v>80000</v>
      </c>
      <c r="T12" s="84">
        <f>+S12/Resumen!$S$9</f>
        <v>1.7777777777777779E-3</v>
      </c>
    </row>
    <row r="13" spans="1:22" ht="10.7" customHeight="1" x14ac:dyDescent="0.2">
      <c r="A13" s="191"/>
      <c r="B13" s="81" t="s">
        <v>46</v>
      </c>
      <c r="C13" s="101">
        <v>2</v>
      </c>
      <c r="D13" s="101">
        <v>2</v>
      </c>
      <c r="E13" s="101">
        <v>1</v>
      </c>
      <c r="F13" s="101">
        <v>1</v>
      </c>
      <c r="G13" s="102">
        <v>1</v>
      </c>
      <c r="H13" s="102">
        <f t="shared" si="0"/>
        <v>7</v>
      </c>
      <c r="I13" s="103">
        <v>10000</v>
      </c>
      <c r="J13" s="104">
        <f t="shared" si="8"/>
        <v>20000</v>
      </c>
      <c r="K13" s="104">
        <f t="shared" si="2"/>
        <v>20000</v>
      </c>
      <c r="L13" s="104">
        <f t="shared" si="3"/>
        <v>10000</v>
      </c>
      <c r="M13" s="104">
        <f t="shared" si="4"/>
        <v>10000</v>
      </c>
      <c r="N13" s="103">
        <f t="shared" si="5"/>
        <v>10000</v>
      </c>
      <c r="O13" s="82">
        <f t="shared" si="6"/>
        <v>70000</v>
      </c>
      <c r="P13" s="112">
        <f t="shared" si="9"/>
        <v>0</v>
      </c>
      <c r="Q13" s="83">
        <v>70000</v>
      </c>
      <c r="R13" s="82"/>
      <c r="S13" s="82">
        <f t="shared" si="7"/>
        <v>70000</v>
      </c>
      <c r="T13" s="84">
        <f>+S13/Resumen!$S$9</f>
        <v>1.5555555555555555E-3</v>
      </c>
    </row>
    <row r="14" spans="1:22" ht="27" customHeight="1" x14ac:dyDescent="0.2">
      <c r="A14" s="192"/>
      <c r="B14" s="81" t="s">
        <v>214</v>
      </c>
      <c r="C14" s="101">
        <v>0</v>
      </c>
      <c r="D14" s="101">
        <v>1</v>
      </c>
      <c r="E14" s="101">
        <v>0</v>
      </c>
      <c r="F14" s="101">
        <v>0</v>
      </c>
      <c r="G14" s="102">
        <v>0</v>
      </c>
      <c r="H14" s="102">
        <f t="shared" si="0"/>
        <v>1</v>
      </c>
      <c r="I14" s="103">
        <v>50000</v>
      </c>
      <c r="J14" s="104">
        <f t="shared" si="8"/>
        <v>0</v>
      </c>
      <c r="K14" s="104">
        <f t="shared" si="2"/>
        <v>50000</v>
      </c>
      <c r="L14" s="104">
        <f t="shared" si="3"/>
        <v>0</v>
      </c>
      <c r="M14" s="104">
        <f t="shared" si="4"/>
        <v>0</v>
      </c>
      <c r="N14" s="103">
        <f t="shared" si="5"/>
        <v>0</v>
      </c>
      <c r="O14" s="82">
        <f t="shared" si="6"/>
        <v>50000</v>
      </c>
      <c r="P14" s="112">
        <f t="shared" si="9"/>
        <v>50000</v>
      </c>
      <c r="Q14" s="83">
        <v>0</v>
      </c>
      <c r="R14" s="82"/>
      <c r="S14" s="82">
        <f t="shared" si="7"/>
        <v>50000</v>
      </c>
      <c r="T14" s="84">
        <f>+S14/Resumen!$S$9</f>
        <v>1.1111111111111111E-3</v>
      </c>
    </row>
    <row r="15" spans="1:22" ht="10.7" customHeight="1" x14ac:dyDescent="0.2">
      <c r="A15" s="190" t="s">
        <v>37</v>
      </c>
      <c r="B15" s="85" t="s">
        <v>46</v>
      </c>
      <c r="C15" s="101">
        <v>1</v>
      </c>
      <c r="D15" s="101">
        <v>1</v>
      </c>
      <c r="E15" s="101">
        <v>1</v>
      </c>
      <c r="F15" s="101">
        <v>1</v>
      </c>
      <c r="G15" s="102">
        <v>1</v>
      </c>
      <c r="H15" s="102">
        <f t="shared" si="0"/>
        <v>5</v>
      </c>
      <c r="I15" s="103">
        <v>15000</v>
      </c>
      <c r="J15" s="104">
        <f t="shared" si="8"/>
        <v>15000</v>
      </c>
      <c r="K15" s="104">
        <f t="shared" si="2"/>
        <v>15000</v>
      </c>
      <c r="L15" s="104">
        <f t="shared" si="3"/>
        <v>15000</v>
      </c>
      <c r="M15" s="104">
        <f t="shared" si="4"/>
        <v>15000</v>
      </c>
      <c r="N15" s="103">
        <f t="shared" si="5"/>
        <v>15000</v>
      </c>
      <c r="O15" s="82">
        <f t="shared" si="6"/>
        <v>75000</v>
      </c>
      <c r="P15" s="112">
        <f t="shared" si="9"/>
        <v>0</v>
      </c>
      <c r="Q15" s="86">
        <v>75000</v>
      </c>
      <c r="R15" s="82"/>
      <c r="S15" s="82">
        <f t="shared" si="7"/>
        <v>75000</v>
      </c>
      <c r="T15" s="84">
        <f>+S15/Resumen!$S$9</f>
        <v>1.6666666666666668E-3</v>
      </c>
    </row>
    <row r="16" spans="1:22" ht="10.7" customHeight="1" x14ac:dyDescent="0.2">
      <c r="A16" s="192"/>
      <c r="B16" s="85" t="s">
        <v>53</v>
      </c>
      <c r="C16" s="101">
        <v>1</v>
      </c>
      <c r="D16" s="101">
        <v>1</v>
      </c>
      <c r="E16" s="101">
        <v>1</v>
      </c>
      <c r="F16" s="101">
        <v>1</v>
      </c>
      <c r="G16" s="102">
        <v>1</v>
      </c>
      <c r="H16" s="102">
        <f t="shared" si="0"/>
        <v>5</v>
      </c>
      <c r="I16" s="103">
        <v>40000</v>
      </c>
      <c r="J16" s="104">
        <f t="shared" si="8"/>
        <v>40000</v>
      </c>
      <c r="K16" s="104">
        <f t="shared" si="2"/>
        <v>40000</v>
      </c>
      <c r="L16" s="104">
        <f t="shared" si="3"/>
        <v>40000</v>
      </c>
      <c r="M16" s="104">
        <f t="shared" si="4"/>
        <v>40000</v>
      </c>
      <c r="N16" s="103">
        <f t="shared" si="5"/>
        <v>40000</v>
      </c>
      <c r="O16" s="82">
        <f t="shared" si="6"/>
        <v>200000</v>
      </c>
      <c r="P16" s="112">
        <f t="shared" si="9"/>
        <v>0</v>
      </c>
      <c r="Q16" s="83">
        <v>200000</v>
      </c>
      <c r="R16" s="82"/>
      <c r="S16" s="82">
        <f t="shared" si="7"/>
        <v>200000</v>
      </c>
      <c r="T16" s="84">
        <f>+S16/Resumen!$S$9</f>
        <v>4.4444444444444444E-3</v>
      </c>
    </row>
    <row r="17" spans="1:21" ht="10.7" customHeight="1" x14ac:dyDescent="0.2">
      <c r="A17" s="190" t="s">
        <v>215</v>
      </c>
      <c r="B17" s="81" t="s">
        <v>49</v>
      </c>
      <c r="C17" s="101">
        <v>2</v>
      </c>
      <c r="D17" s="101">
        <v>2</v>
      </c>
      <c r="E17" s="101">
        <v>2</v>
      </c>
      <c r="F17" s="101">
        <v>2</v>
      </c>
      <c r="G17" s="102">
        <v>2</v>
      </c>
      <c r="H17" s="102">
        <f t="shared" si="0"/>
        <v>10</v>
      </c>
      <c r="I17" s="103">
        <v>40000</v>
      </c>
      <c r="J17" s="104">
        <f t="shared" si="8"/>
        <v>80000</v>
      </c>
      <c r="K17" s="104">
        <f t="shared" si="2"/>
        <v>80000</v>
      </c>
      <c r="L17" s="104">
        <f t="shared" si="3"/>
        <v>80000</v>
      </c>
      <c r="M17" s="104">
        <f t="shared" si="4"/>
        <v>80000</v>
      </c>
      <c r="N17" s="103">
        <f t="shared" si="5"/>
        <v>80000</v>
      </c>
      <c r="O17" s="82">
        <f t="shared" si="6"/>
        <v>400000</v>
      </c>
      <c r="P17" s="112">
        <f t="shared" si="9"/>
        <v>0</v>
      </c>
      <c r="Q17" s="83">
        <v>400000</v>
      </c>
      <c r="R17" s="82"/>
      <c r="S17" s="82">
        <f t="shared" si="7"/>
        <v>400000</v>
      </c>
      <c r="T17" s="84">
        <f>+S17/Resumen!$S$9</f>
        <v>8.8888888888888889E-3</v>
      </c>
    </row>
    <row r="18" spans="1:21" ht="15.95" customHeight="1" x14ac:dyDescent="0.2">
      <c r="A18" s="192"/>
      <c r="B18" s="81" t="s">
        <v>50</v>
      </c>
      <c r="C18" s="101">
        <v>2</v>
      </c>
      <c r="D18" s="101">
        <v>2</v>
      </c>
      <c r="E18" s="101">
        <v>2</v>
      </c>
      <c r="F18" s="101">
        <v>2</v>
      </c>
      <c r="G18" s="102">
        <v>2</v>
      </c>
      <c r="H18" s="102">
        <f t="shared" si="0"/>
        <v>10</v>
      </c>
      <c r="I18" s="103">
        <v>10000</v>
      </c>
      <c r="J18" s="104">
        <f t="shared" si="8"/>
        <v>20000</v>
      </c>
      <c r="K18" s="104">
        <f t="shared" si="2"/>
        <v>20000</v>
      </c>
      <c r="L18" s="104">
        <f t="shared" si="3"/>
        <v>20000</v>
      </c>
      <c r="M18" s="104">
        <f t="shared" si="4"/>
        <v>20000</v>
      </c>
      <c r="N18" s="103">
        <f t="shared" si="5"/>
        <v>20000</v>
      </c>
      <c r="O18" s="82">
        <f t="shared" si="6"/>
        <v>100000</v>
      </c>
      <c r="P18" s="112">
        <f t="shared" si="9"/>
        <v>100000</v>
      </c>
      <c r="Q18" s="83">
        <v>0</v>
      </c>
      <c r="R18" s="82"/>
      <c r="S18" s="82">
        <f t="shared" si="7"/>
        <v>100000</v>
      </c>
      <c r="T18" s="84">
        <f>+S18/Resumen!$S$9</f>
        <v>2.2222222222222222E-3</v>
      </c>
    </row>
    <row r="19" spans="1:21" ht="31.5" x14ac:dyDescent="0.2">
      <c r="A19" s="94" t="s">
        <v>31</v>
      </c>
      <c r="B19" s="87"/>
      <c r="C19" s="101"/>
      <c r="D19" s="101"/>
      <c r="E19" s="101"/>
      <c r="F19" s="101"/>
      <c r="G19" s="102"/>
      <c r="H19" s="102"/>
      <c r="I19" s="103"/>
      <c r="J19" s="104"/>
      <c r="K19" s="104"/>
      <c r="L19" s="104"/>
      <c r="M19" s="104"/>
      <c r="N19" s="103"/>
      <c r="O19" s="82"/>
      <c r="P19" s="112"/>
      <c r="Q19" s="83"/>
      <c r="R19" s="82"/>
      <c r="S19" s="82"/>
      <c r="T19" s="84"/>
    </row>
    <row r="20" spans="1:21" ht="25.5" x14ac:dyDescent="0.2">
      <c r="A20" s="90" t="s">
        <v>211</v>
      </c>
      <c r="B20" s="81" t="s">
        <v>51</v>
      </c>
      <c r="C20" s="101">
        <v>1</v>
      </c>
      <c r="D20" s="101">
        <v>1</v>
      </c>
      <c r="E20" s="101">
        <v>2</v>
      </c>
      <c r="F20" s="101">
        <v>1</v>
      </c>
      <c r="G20" s="102">
        <v>1</v>
      </c>
      <c r="H20" s="102">
        <f t="shared" si="0"/>
        <v>6</v>
      </c>
      <c r="I20" s="103">
        <v>10000</v>
      </c>
      <c r="J20" s="104">
        <f t="shared" si="8"/>
        <v>10000</v>
      </c>
      <c r="K20" s="104">
        <f t="shared" si="2"/>
        <v>10000</v>
      </c>
      <c r="L20" s="104">
        <f t="shared" si="3"/>
        <v>20000</v>
      </c>
      <c r="M20" s="104">
        <f t="shared" si="4"/>
        <v>10000</v>
      </c>
      <c r="N20" s="103">
        <f t="shared" si="5"/>
        <v>10000</v>
      </c>
      <c r="O20" s="82">
        <f t="shared" si="6"/>
        <v>60000</v>
      </c>
      <c r="P20" s="112">
        <f t="shared" si="9"/>
        <v>60000</v>
      </c>
      <c r="Q20" s="83">
        <v>0</v>
      </c>
      <c r="R20" s="82"/>
      <c r="S20" s="82">
        <f t="shared" si="7"/>
        <v>60000</v>
      </c>
      <c r="T20" s="84">
        <f>+S20/Resumen!$S$9</f>
        <v>1.3333333333333333E-3</v>
      </c>
    </row>
    <row r="21" spans="1:21" x14ac:dyDescent="0.2">
      <c r="A21" s="88" t="s">
        <v>41</v>
      </c>
      <c r="B21" s="105"/>
      <c r="C21" s="101"/>
      <c r="D21" s="101"/>
      <c r="E21" s="101"/>
      <c r="F21" s="101"/>
      <c r="G21" s="102"/>
      <c r="H21" s="102"/>
      <c r="I21" s="103"/>
      <c r="J21" s="104">
        <f t="shared" si="8"/>
        <v>0</v>
      </c>
      <c r="K21" s="104">
        <f t="shared" si="2"/>
        <v>0</v>
      </c>
      <c r="L21" s="104">
        <f t="shared" si="3"/>
        <v>0</v>
      </c>
      <c r="M21" s="104">
        <f t="shared" si="4"/>
        <v>0</v>
      </c>
      <c r="N21" s="103">
        <f t="shared" si="5"/>
        <v>0</v>
      </c>
      <c r="O21" s="82">
        <f t="shared" si="6"/>
        <v>0</v>
      </c>
      <c r="P21" s="112">
        <f t="shared" si="9"/>
        <v>0</v>
      </c>
      <c r="Q21" s="83">
        <v>0</v>
      </c>
      <c r="R21" s="82"/>
      <c r="S21" s="82">
        <f t="shared" si="7"/>
        <v>0</v>
      </c>
      <c r="T21" s="84">
        <f>+S21/Resumen!$S$9</f>
        <v>0</v>
      </c>
    </row>
    <row r="22" spans="1:21" x14ac:dyDescent="0.2">
      <c r="A22" s="106" t="s">
        <v>61</v>
      </c>
      <c r="B22" s="107" t="s">
        <v>32</v>
      </c>
      <c r="C22" s="101">
        <v>0</v>
      </c>
      <c r="D22" s="101">
        <v>0</v>
      </c>
      <c r="E22" s="101">
        <v>1</v>
      </c>
      <c r="F22" s="101">
        <v>0</v>
      </c>
      <c r="G22" s="102">
        <v>1</v>
      </c>
      <c r="H22" s="102">
        <f t="shared" si="0"/>
        <v>2</v>
      </c>
      <c r="I22" s="103">
        <v>50000</v>
      </c>
      <c r="J22" s="104">
        <f t="shared" si="8"/>
        <v>0</v>
      </c>
      <c r="K22" s="104">
        <f t="shared" si="2"/>
        <v>0</v>
      </c>
      <c r="L22" s="104">
        <f t="shared" si="3"/>
        <v>50000</v>
      </c>
      <c r="M22" s="104">
        <f t="shared" si="4"/>
        <v>0</v>
      </c>
      <c r="N22" s="103">
        <f t="shared" si="5"/>
        <v>50000</v>
      </c>
      <c r="O22" s="82">
        <f t="shared" si="6"/>
        <v>100000</v>
      </c>
      <c r="P22" s="112">
        <f t="shared" si="9"/>
        <v>0</v>
      </c>
      <c r="Q22" s="83">
        <v>100000</v>
      </c>
      <c r="R22" s="82"/>
      <c r="S22" s="82">
        <f t="shared" si="7"/>
        <v>100000</v>
      </c>
      <c r="T22" s="84">
        <f>+S22/Resumen!$S$9</f>
        <v>2.2222222222222222E-3</v>
      </c>
    </row>
    <row r="23" spans="1:21" x14ac:dyDescent="0.2">
      <c r="A23" s="106" t="s">
        <v>62</v>
      </c>
      <c r="B23" s="107"/>
      <c r="C23" s="101">
        <v>0</v>
      </c>
      <c r="D23" s="101">
        <v>0</v>
      </c>
      <c r="E23" s="101">
        <v>1</v>
      </c>
      <c r="F23" s="101">
        <v>0</v>
      </c>
      <c r="G23" s="102">
        <v>1</v>
      </c>
      <c r="H23" s="102">
        <f t="shared" si="0"/>
        <v>2</v>
      </c>
      <c r="I23" s="103">
        <v>80000</v>
      </c>
      <c r="J23" s="104">
        <f t="shared" si="8"/>
        <v>0</v>
      </c>
      <c r="K23" s="104">
        <f t="shared" si="2"/>
        <v>0</v>
      </c>
      <c r="L23" s="104">
        <f t="shared" si="3"/>
        <v>80000</v>
      </c>
      <c r="M23" s="104">
        <f t="shared" si="4"/>
        <v>0</v>
      </c>
      <c r="N23" s="103">
        <f t="shared" si="5"/>
        <v>80000</v>
      </c>
      <c r="O23" s="82">
        <f t="shared" si="6"/>
        <v>160000</v>
      </c>
      <c r="P23" s="112">
        <f t="shared" si="9"/>
        <v>0</v>
      </c>
      <c r="Q23" s="83">
        <v>160000</v>
      </c>
      <c r="R23" s="82"/>
      <c r="S23" s="82">
        <f t="shared" si="7"/>
        <v>160000</v>
      </c>
      <c r="T23" s="84">
        <f>+S23/Resumen!$S$9</f>
        <v>3.5555555555555557E-3</v>
      </c>
    </row>
    <row r="24" spans="1:21" x14ac:dyDescent="0.2">
      <c r="A24" s="93" t="s">
        <v>205</v>
      </c>
      <c r="B24" s="107"/>
      <c r="C24" s="101">
        <v>5</v>
      </c>
      <c r="D24" s="101">
        <v>2</v>
      </c>
      <c r="E24" s="101">
        <v>2</v>
      </c>
      <c r="F24" s="101">
        <v>2</v>
      </c>
      <c r="G24" s="102">
        <v>2</v>
      </c>
      <c r="H24" s="102">
        <f t="shared" si="0"/>
        <v>13</v>
      </c>
      <c r="I24" s="103">
        <v>35000</v>
      </c>
      <c r="J24" s="104">
        <f t="shared" si="8"/>
        <v>175000</v>
      </c>
      <c r="K24" s="104">
        <f t="shared" si="2"/>
        <v>70000</v>
      </c>
      <c r="L24" s="104">
        <f t="shared" si="3"/>
        <v>70000</v>
      </c>
      <c r="M24" s="104">
        <f t="shared" si="4"/>
        <v>70000</v>
      </c>
      <c r="N24" s="103">
        <f t="shared" si="5"/>
        <v>70000</v>
      </c>
      <c r="O24" s="82">
        <f t="shared" si="6"/>
        <v>455000</v>
      </c>
      <c r="P24" s="112">
        <f t="shared" si="9"/>
        <v>455000</v>
      </c>
      <c r="Q24" s="83">
        <v>0</v>
      </c>
      <c r="R24" s="82"/>
      <c r="S24" s="82">
        <f t="shared" si="7"/>
        <v>455000</v>
      </c>
      <c r="T24" s="84">
        <f>+S24/Resumen!$S$9</f>
        <v>1.0111111111111111E-2</v>
      </c>
    </row>
    <row r="25" spans="1:21" x14ac:dyDescent="0.2">
      <c r="A25" s="93" t="s">
        <v>206</v>
      </c>
      <c r="B25" s="108"/>
      <c r="C25" s="101">
        <v>15</v>
      </c>
      <c r="D25" s="101">
        <v>15</v>
      </c>
      <c r="E25" s="101">
        <v>10</v>
      </c>
      <c r="F25" s="101">
        <v>15</v>
      </c>
      <c r="G25" s="102">
        <v>10</v>
      </c>
      <c r="H25" s="102">
        <f t="shared" si="0"/>
        <v>65</v>
      </c>
      <c r="I25" s="103">
        <v>10000</v>
      </c>
      <c r="J25" s="104">
        <f t="shared" si="8"/>
        <v>150000</v>
      </c>
      <c r="K25" s="104">
        <f t="shared" si="2"/>
        <v>150000</v>
      </c>
      <c r="L25" s="104">
        <f t="shared" si="3"/>
        <v>100000</v>
      </c>
      <c r="M25" s="104">
        <f t="shared" si="4"/>
        <v>150000</v>
      </c>
      <c r="N25" s="103">
        <f t="shared" si="5"/>
        <v>100000</v>
      </c>
      <c r="O25" s="82">
        <f t="shared" si="6"/>
        <v>650000</v>
      </c>
      <c r="P25" s="112">
        <f t="shared" si="9"/>
        <v>650000</v>
      </c>
      <c r="Q25" s="83">
        <v>0</v>
      </c>
      <c r="R25" s="82"/>
      <c r="S25" s="82">
        <f t="shared" si="7"/>
        <v>650000</v>
      </c>
      <c r="T25" s="84">
        <f>+S25/Resumen!$S$9</f>
        <v>1.4444444444444444E-2</v>
      </c>
    </row>
    <row r="26" spans="1:21" ht="22.5" customHeight="1" x14ac:dyDescent="0.2">
      <c r="A26" s="94" t="s">
        <v>34</v>
      </c>
      <c r="B26" s="87"/>
      <c r="C26" s="101"/>
      <c r="D26" s="101"/>
      <c r="E26" s="101"/>
      <c r="F26" s="101"/>
      <c r="G26" s="102"/>
      <c r="H26" s="102"/>
      <c r="I26" s="103"/>
      <c r="J26" s="104"/>
      <c r="K26" s="104"/>
      <c r="L26" s="104"/>
      <c r="M26" s="104"/>
      <c r="N26" s="103"/>
      <c r="O26" s="82"/>
      <c r="P26" s="112"/>
      <c r="Q26" s="83"/>
      <c r="R26" s="82"/>
      <c r="S26" s="82"/>
      <c r="T26" s="84"/>
    </row>
    <row r="27" spans="1:21" x14ac:dyDescent="0.2">
      <c r="A27" s="90" t="s">
        <v>65</v>
      </c>
      <c r="B27" s="81" t="s">
        <v>45</v>
      </c>
      <c r="C27" s="101">
        <v>1</v>
      </c>
      <c r="D27" s="101">
        <v>2</v>
      </c>
      <c r="E27" s="101">
        <v>0</v>
      </c>
      <c r="F27" s="101">
        <v>0</v>
      </c>
      <c r="G27" s="102">
        <v>1</v>
      </c>
      <c r="H27" s="102">
        <f t="shared" si="0"/>
        <v>4</v>
      </c>
      <c r="I27" s="103">
        <v>55000</v>
      </c>
      <c r="J27" s="104">
        <f t="shared" si="8"/>
        <v>55000</v>
      </c>
      <c r="K27" s="104">
        <f t="shared" si="2"/>
        <v>110000</v>
      </c>
      <c r="L27" s="104">
        <f t="shared" si="3"/>
        <v>0</v>
      </c>
      <c r="M27" s="104">
        <f t="shared" si="4"/>
        <v>0</v>
      </c>
      <c r="N27" s="103">
        <f t="shared" si="5"/>
        <v>55000</v>
      </c>
      <c r="O27" s="82">
        <f t="shared" si="6"/>
        <v>220000</v>
      </c>
      <c r="P27" s="112">
        <f t="shared" si="9"/>
        <v>55000</v>
      </c>
      <c r="Q27" s="83">
        <f>55000*3</f>
        <v>165000</v>
      </c>
      <c r="R27" s="82"/>
      <c r="S27" s="82">
        <f t="shared" si="7"/>
        <v>220000</v>
      </c>
      <c r="T27" s="84">
        <f>+S27/Resumen!$S$9</f>
        <v>4.8888888888888888E-3</v>
      </c>
      <c r="U27" s="26"/>
    </row>
    <row r="28" spans="1:21" x14ac:dyDescent="0.2">
      <c r="A28" s="90" t="s">
        <v>66</v>
      </c>
      <c r="B28" s="81" t="s">
        <v>45</v>
      </c>
      <c r="C28" s="101">
        <v>1</v>
      </c>
      <c r="D28" s="101">
        <v>1</v>
      </c>
      <c r="E28" s="101">
        <v>2</v>
      </c>
      <c r="F28" s="101">
        <v>2</v>
      </c>
      <c r="G28" s="102">
        <v>0</v>
      </c>
      <c r="H28" s="102">
        <f t="shared" si="0"/>
        <v>6</v>
      </c>
      <c r="I28" s="103">
        <v>55000</v>
      </c>
      <c r="J28" s="104">
        <f t="shared" si="8"/>
        <v>55000</v>
      </c>
      <c r="K28" s="104">
        <f t="shared" si="2"/>
        <v>55000</v>
      </c>
      <c r="L28" s="104">
        <f t="shared" si="3"/>
        <v>110000</v>
      </c>
      <c r="M28" s="104">
        <f t="shared" si="4"/>
        <v>110000</v>
      </c>
      <c r="N28" s="103">
        <f t="shared" si="5"/>
        <v>0</v>
      </c>
      <c r="O28" s="82">
        <f t="shared" si="6"/>
        <v>330000</v>
      </c>
      <c r="P28" s="112">
        <f t="shared" si="9"/>
        <v>165000</v>
      </c>
      <c r="Q28" s="83">
        <f>55000*3</f>
        <v>165000</v>
      </c>
      <c r="R28" s="82"/>
      <c r="S28" s="82">
        <f t="shared" si="7"/>
        <v>330000</v>
      </c>
      <c r="T28" s="84">
        <f>+S28/Resumen!$S$9</f>
        <v>7.3333333333333332E-3</v>
      </c>
      <c r="U28" s="26"/>
    </row>
    <row r="29" spans="1:21" ht="47.25" x14ac:dyDescent="0.2">
      <c r="A29" s="94" t="s">
        <v>36</v>
      </c>
      <c r="B29" s="87"/>
      <c r="C29" s="101"/>
      <c r="D29" s="101"/>
      <c r="E29" s="101"/>
      <c r="F29" s="101"/>
      <c r="G29" s="102"/>
      <c r="H29" s="102"/>
      <c r="I29" s="103"/>
      <c r="J29" s="104"/>
      <c r="K29" s="104"/>
      <c r="L29" s="104"/>
      <c r="M29" s="104"/>
      <c r="N29" s="103"/>
      <c r="O29" s="82"/>
      <c r="P29" s="112"/>
      <c r="Q29" s="83"/>
      <c r="R29" s="82"/>
      <c r="S29" s="82"/>
      <c r="T29" s="84"/>
      <c r="U29" s="26"/>
    </row>
    <row r="30" spans="1:21" x14ac:dyDescent="0.2">
      <c r="A30" s="89" t="s">
        <v>210</v>
      </c>
      <c r="B30" s="81" t="s">
        <v>52</v>
      </c>
      <c r="C30" s="101">
        <v>2</v>
      </c>
      <c r="D30" s="101">
        <v>2</v>
      </c>
      <c r="E30" s="101">
        <v>2</v>
      </c>
      <c r="F30" s="101">
        <v>1</v>
      </c>
      <c r="G30" s="102">
        <v>1</v>
      </c>
      <c r="H30" s="102">
        <f t="shared" si="0"/>
        <v>8</v>
      </c>
      <c r="I30" s="103">
        <v>10000</v>
      </c>
      <c r="J30" s="104">
        <f t="shared" si="8"/>
        <v>20000</v>
      </c>
      <c r="K30" s="104">
        <f t="shared" si="2"/>
        <v>20000</v>
      </c>
      <c r="L30" s="104">
        <f t="shared" si="3"/>
        <v>20000</v>
      </c>
      <c r="M30" s="104">
        <f t="shared" si="4"/>
        <v>10000</v>
      </c>
      <c r="N30" s="103">
        <f t="shared" si="5"/>
        <v>10000</v>
      </c>
      <c r="O30" s="82">
        <f t="shared" si="6"/>
        <v>80000</v>
      </c>
      <c r="P30" s="112">
        <f t="shared" si="9"/>
        <v>0</v>
      </c>
      <c r="Q30" s="83">
        <v>80000</v>
      </c>
      <c r="R30" s="82"/>
      <c r="S30" s="82">
        <f t="shared" si="7"/>
        <v>80000</v>
      </c>
      <c r="T30" s="84">
        <f>+S30/Resumen!$S$9</f>
        <v>1.7777777777777779E-3</v>
      </c>
      <c r="U30" s="26"/>
    </row>
    <row r="31" spans="1:21" x14ac:dyDescent="0.2">
      <c r="A31" s="157" t="s">
        <v>207</v>
      </c>
      <c r="B31" s="81" t="s">
        <v>69</v>
      </c>
      <c r="C31" s="101">
        <v>1</v>
      </c>
      <c r="D31" s="101">
        <v>1</v>
      </c>
      <c r="E31" s="101">
        <v>1</v>
      </c>
      <c r="F31" s="101">
        <v>0</v>
      </c>
      <c r="G31" s="102">
        <v>0</v>
      </c>
      <c r="H31" s="102">
        <f t="shared" si="0"/>
        <v>3</v>
      </c>
      <c r="I31" s="103">
        <v>125000</v>
      </c>
      <c r="J31" s="104">
        <f t="shared" si="8"/>
        <v>125000</v>
      </c>
      <c r="K31" s="104">
        <f t="shared" si="2"/>
        <v>125000</v>
      </c>
      <c r="L31" s="104">
        <f t="shared" si="3"/>
        <v>125000</v>
      </c>
      <c r="M31" s="104">
        <f t="shared" si="4"/>
        <v>0</v>
      </c>
      <c r="N31" s="103">
        <f t="shared" si="5"/>
        <v>0</v>
      </c>
      <c r="O31" s="82">
        <f t="shared" si="6"/>
        <v>375000</v>
      </c>
      <c r="P31" s="112">
        <f t="shared" si="9"/>
        <v>375000</v>
      </c>
      <c r="Q31" s="83"/>
      <c r="R31" s="82"/>
      <c r="S31" s="82">
        <f t="shared" si="7"/>
        <v>375000</v>
      </c>
      <c r="T31" s="84">
        <f>+S31/Resumen!$S$9</f>
        <v>8.3333333333333332E-3</v>
      </c>
      <c r="U31" s="26"/>
    </row>
    <row r="32" spans="1:21" ht="22.5" customHeight="1" x14ac:dyDescent="0.2">
      <c r="A32" s="179" t="s">
        <v>63</v>
      </c>
      <c r="B32" s="85" t="s">
        <v>56</v>
      </c>
      <c r="C32" s="101">
        <v>2</v>
      </c>
      <c r="D32" s="101">
        <v>2</v>
      </c>
      <c r="E32" s="101">
        <v>2</v>
      </c>
      <c r="F32" s="101">
        <v>2</v>
      </c>
      <c r="G32" s="102">
        <v>2</v>
      </c>
      <c r="H32" s="102">
        <f t="shared" si="0"/>
        <v>10</v>
      </c>
      <c r="I32" s="103">
        <v>10000</v>
      </c>
      <c r="J32" s="104">
        <f t="shared" si="8"/>
        <v>20000</v>
      </c>
      <c r="K32" s="104">
        <f t="shared" si="2"/>
        <v>20000</v>
      </c>
      <c r="L32" s="104">
        <f t="shared" si="3"/>
        <v>20000</v>
      </c>
      <c r="M32" s="104">
        <f t="shared" si="4"/>
        <v>20000</v>
      </c>
      <c r="N32" s="103">
        <f t="shared" si="5"/>
        <v>20000</v>
      </c>
      <c r="O32" s="82">
        <f t="shared" si="6"/>
        <v>100000</v>
      </c>
      <c r="P32" s="112">
        <f t="shared" si="9"/>
        <v>0</v>
      </c>
      <c r="Q32" s="83">
        <v>100000</v>
      </c>
      <c r="R32" s="82"/>
      <c r="S32" s="82">
        <f t="shared" si="7"/>
        <v>100000</v>
      </c>
      <c r="T32" s="84">
        <f>+S32/Resumen!$S$9</f>
        <v>2.2222222222222222E-3</v>
      </c>
      <c r="U32" s="26"/>
    </row>
    <row r="33" spans="1:21" x14ac:dyDescent="0.2">
      <c r="A33" s="180"/>
      <c r="B33" s="81" t="s">
        <v>53</v>
      </c>
      <c r="C33" s="101">
        <v>2</v>
      </c>
      <c r="D33" s="101">
        <v>2</v>
      </c>
      <c r="E33" s="101">
        <v>2</v>
      </c>
      <c r="F33" s="101">
        <v>2</v>
      </c>
      <c r="G33" s="102">
        <v>2</v>
      </c>
      <c r="H33" s="102">
        <f t="shared" si="0"/>
        <v>10</v>
      </c>
      <c r="I33" s="103">
        <v>5000</v>
      </c>
      <c r="J33" s="104">
        <f t="shared" si="8"/>
        <v>10000</v>
      </c>
      <c r="K33" s="104">
        <f t="shared" si="2"/>
        <v>10000</v>
      </c>
      <c r="L33" s="104">
        <f t="shared" si="3"/>
        <v>10000</v>
      </c>
      <c r="M33" s="104">
        <f t="shared" si="4"/>
        <v>10000</v>
      </c>
      <c r="N33" s="103">
        <f t="shared" si="5"/>
        <v>10000</v>
      </c>
      <c r="O33" s="82">
        <f t="shared" si="6"/>
        <v>50000</v>
      </c>
      <c r="P33" s="112">
        <f t="shared" si="9"/>
        <v>50000</v>
      </c>
      <c r="Q33" s="83">
        <v>0</v>
      </c>
      <c r="R33" s="82"/>
      <c r="S33" s="82">
        <f t="shared" si="7"/>
        <v>50000</v>
      </c>
      <c r="T33" s="84">
        <f>+S33/Resumen!$S$9</f>
        <v>1.1111111111111111E-3</v>
      </c>
      <c r="U33" s="26"/>
    </row>
    <row r="34" spans="1:21" ht="25.5" x14ac:dyDescent="0.2">
      <c r="A34" s="177" t="s">
        <v>42</v>
      </c>
      <c r="B34" s="81" t="s">
        <v>55</v>
      </c>
      <c r="C34" s="101">
        <v>4</v>
      </c>
      <c r="D34" s="101">
        <v>4</v>
      </c>
      <c r="E34" s="101">
        <v>4</v>
      </c>
      <c r="F34" s="101">
        <v>4</v>
      </c>
      <c r="G34" s="102">
        <v>4</v>
      </c>
      <c r="H34" s="102">
        <f t="shared" si="0"/>
        <v>20</v>
      </c>
      <c r="I34" s="103">
        <v>10000</v>
      </c>
      <c r="J34" s="104">
        <f t="shared" si="8"/>
        <v>40000</v>
      </c>
      <c r="K34" s="104">
        <f t="shared" si="2"/>
        <v>40000</v>
      </c>
      <c r="L34" s="104">
        <f t="shared" si="3"/>
        <v>40000</v>
      </c>
      <c r="M34" s="104">
        <f t="shared" si="4"/>
        <v>40000</v>
      </c>
      <c r="N34" s="103">
        <f t="shared" si="5"/>
        <v>40000</v>
      </c>
      <c r="O34" s="82">
        <f t="shared" si="6"/>
        <v>200000</v>
      </c>
      <c r="P34" s="112">
        <v>0</v>
      </c>
      <c r="Q34" s="83">
        <v>200000</v>
      </c>
      <c r="R34" s="82"/>
      <c r="S34" s="82">
        <f t="shared" si="7"/>
        <v>200000</v>
      </c>
      <c r="T34" s="84">
        <f>+S34/Resumen!$S$9</f>
        <v>4.4444444444444444E-3</v>
      </c>
      <c r="U34" s="26"/>
    </row>
    <row r="35" spans="1:21" ht="12.75" customHeight="1" x14ac:dyDescent="0.2">
      <c r="A35" s="178"/>
      <c r="B35" s="81" t="s">
        <v>53</v>
      </c>
      <c r="C35" s="101">
        <v>5</v>
      </c>
      <c r="D35" s="101">
        <v>5</v>
      </c>
      <c r="E35" s="101">
        <v>5</v>
      </c>
      <c r="F35" s="101">
        <v>5</v>
      </c>
      <c r="G35" s="102">
        <v>5</v>
      </c>
      <c r="H35" s="102">
        <f t="shared" si="0"/>
        <v>25</v>
      </c>
      <c r="I35" s="103">
        <v>5000</v>
      </c>
      <c r="J35" s="104">
        <f t="shared" si="8"/>
        <v>25000</v>
      </c>
      <c r="K35" s="104">
        <f t="shared" si="2"/>
        <v>25000</v>
      </c>
      <c r="L35" s="104">
        <f t="shared" si="3"/>
        <v>25000</v>
      </c>
      <c r="M35" s="104">
        <f t="shared" si="4"/>
        <v>25000</v>
      </c>
      <c r="N35" s="103">
        <f t="shared" si="5"/>
        <v>25000</v>
      </c>
      <c r="O35" s="82">
        <f t="shared" si="6"/>
        <v>125000</v>
      </c>
      <c r="P35" s="112">
        <f t="shared" si="9"/>
        <v>0</v>
      </c>
      <c r="Q35" s="83">
        <v>125000</v>
      </c>
      <c r="R35" s="82"/>
      <c r="S35" s="82">
        <f t="shared" si="7"/>
        <v>125000</v>
      </c>
      <c r="T35" s="84">
        <f>+S35/Resumen!$S$9</f>
        <v>2.7777777777777779E-3</v>
      </c>
      <c r="U35" s="26"/>
    </row>
    <row r="36" spans="1:21" ht="38.25" x14ac:dyDescent="0.2">
      <c r="A36" s="90" t="s">
        <v>43</v>
      </c>
      <c r="B36" s="81" t="s">
        <v>54</v>
      </c>
      <c r="C36" s="101">
        <v>1</v>
      </c>
      <c r="D36" s="101">
        <v>1</v>
      </c>
      <c r="E36" s="101">
        <v>1</v>
      </c>
      <c r="F36" s="101">
        <v>1</v>
      </c>
      <c r="G36" s="102">
        <v>1</v>
      </c>
      <c r="H36" s="102">
        <f t="shared" si="0"/>
        <v>5</v>
      </c>
      <c r="I36" s="103">
        <v>15000</v>
      </c>
      <c r="J36" s="104">
        <f t="shared" si="8"/>
        <v>15000</v>
      </c>
      <c r="K36" s="104">
        <f t="shared" si="2"/>
        <v>15000</v>
      </c>
      <c r="L36" s="104">
        <f t="shared" si="3"/>
        <v>15000</v>
      </c>
      <c r="M36" s="104">
        <f t="shared" si="4"/>
        <v>15000</v>
      </c>
      <c r="N36" s="103">
        <f t="shared" si="5"/>
        <v>15000</v>
      </c>
      <c r="O36" s="82">
        <f t="shared" si="6"/>
        <v>75000</v>
      </c>
      <c r="P36" s="112">
        <f t="shared" si="9"/>
        <v>0</v>
      </c>
      <c r="Q36" s="83">
        <v>75000</v>
      </c>
      <c r="R36" s="82"/>
      <c r="S36" s="82">
        <f t="shared" si="7"/>
        <v>75000</v>
      </c>
      <c r="T36" s="84">
        <f>+S36/Resumen!$S$9</f>
        <v>1.6666666666666668E-3</v>
      </c>
      <c r="U36" s="26"/>
    </row>
    <row r="37" spans="1:21" ht="31.5" x14ac:dyDescent="0.2">
      <c r="A37" s="94" t="s">
        <v>35</v>
      </c>
      <c r="B37" s="87"/>
      <c r="C37" s="101"/>
      <c r="D37" s="101"/>
      <c r="E37" s="101"/>
      <c r="F37" s="101"/>
      <c r="G37" s="102"/>
      <c r="H37" s="102"/>
      <c r="I37" s="103"/>
      <c r="J37" s="104"/>
      <c r="K37" s="104"/>
      <c r="L37" s="104"/>
      <c r="M37" s="104"/>
      <c r="N37" s="103"/>
      <c r="O37" s="82"/>
      <c r="P37" s="112"/>
      <c r="Q37" s="83"/>
      <c r="R37" s="82"/>
      <c r="S37" s="82"/>
      <c r="T37" s="84"/>
      <c r="U37" s="26"/>
    </row>
    <row r="38" spans="1:21" ht="25.5" x14ac:dyDescent="0.2">
      <c r="A38" s="88" t="s">
        <v>64</v>
      </c>
      <c r="B38" s="81" t="s">
        <v>57</v>
      </c>
      <c r="C38" s="101">
        <v>1</v>
      </c>
      <c r="D38" s="101">
        <v>0</v>
      </c>
      <c r="E38" s="101">
        <v>0</v>
      </c>
      <c r="F38" s="101">
        <v>0</v>
      </c>
      <c r="G38" s="102">
        <v>0</v>
      </c>
      <c r="H38" s="102">
        <f t="shared" si="0"/>
        <v>1</v>
      </c>
      <c r="I38" s="103">
        <v>50000</v>
      </c>
      <c r="J38" s="104">
        <f t="shared" si="8"/>
        <v>50000</v>
      </c>
      <c r="K38" s="104">
        <f t="shared" si="2"/>
        <v>0</v>
      </c>
      <c r="L38" s="104">
        <f t="shared" si="3"/>
        <v>0</v>
      </c>
      <c r="M38" s="104">
        <f t="shared" si="4"/>
        <v>0</v>
      </c>
      <c r="N38" s="103">
        <f t="shared" si="5"/>
        <v>0</v>
      </c>
      <c r="O38" s="82">
        <f t="shared" si="6"/>
        <v>50000</v>
      </c>
      <c r="P38" s="112">
        <f t="shared" si="9"/>
        <v>50000</v>
      </c>
      <c r="Q38" s="83">
        <v>0</v>
      </c>
      <c r="R38" s="82"/>
      <c r="S38" s="82">
        <f t="shared" si="7"/>
        <v>50000</v>
      </c>
      <c r="T38" s="84">
        <f>+S38/Resumen!$S$9</f>
        <v>1.1111111111111111E-3</v>
      </c>
      <c r="U38" s="26"/>
    </row>
    <row r="39" spans="1:21" x14ac:dyDescent="0.2">
      <c r="A39" s="88" t="s">
        <v>213</v>
      </c>
      <c r="B39" s="85" t="s">
        <v>40</v>
      </c>
      <c r="C39" s="101">
        <v>0</v>
      </c>
      <c r="D39" s="101">
        <v>1</v>
      </c>
      <c r="E39" s="101">
        <v>0</v>
      </c>
      <c r="F39" s="101">
        <v>0</v>
      </c>
      <c r="G39" s="102">
        <v>0</v>
      </c>
      <c r="H39" s="102">
        <f t="shared" si="0"/>
        <v>1</v>
      </c>
      <c r="I39" s="103">
        <v>600000</v>
      </c>
      <c r="J39" s="104">
        <f t="shared" si="8"/>
        <v>0</v>
      </c>
      <c r="K39" s="104">
        <f t="shared" si="2"/>
        <v>600000</v>
      </c>
      <c r="L39" s="104">
        <f t="shared" si="3"/>
        <v>0</v>
      </c>
      <c r="M39" s="104">
        <f t="shared" si="4"/>
        <v>0</v>
      </c>
      <c r="N39" s="103">
        <f t="shared" si="5"/>
        <v>0</v>
      </c>
      <c r="O39" s="82">
        <f t="shared" si="6"/>
        <v>600000</v>
      </c>
      <c r="P39" s="112">
        <f t="shared" si="9"/>
        <v>600000</v>
      </c>
      <c r="Q39" s="83">
        <v>0</v>
      </c>
      <c r="R39" s="82"/>
      <c r="S39" s="82">
        <f t="shared" si="7"/>
        <v>600000</v>
      </c>
      <c r="T39" s="84">
        <f>+S39/Resumen!$S$9</f>
        <v>1.3333333333333334E-2</v>
      </c>
      <c r="U39" s="26"/>
    </row>
    <row r="40" spans="1:21" ht="12.75" customHeight="1" x14ac:dyDescent="0.2">
      <c r="A40" s="90" t="s">
        <v>44</v>
      </c>
      <c r="B40" s="85" t="s">
        <v>58</v>
      </c>
      <c r="C40" s="101">
        <v>2</v>
      </c>
      <c r="D40" s="101">
        <v>2</v>
      </c>
      <c r="E40" s="101">
        <v>2</v>
      </c>
      <c r="F40" s="101">
        <v>2</v>
      </c>
      <c r="G40" s="102">
        <v>2</v>
      </c>
      <c r="H40" s="102">
        <f t="shared" si="0"/>
        <v>10</v>
      </c>
      <c r="I40" s="103">
        <v>2000</v>
      </c>
      <c r="J40" s="104">
        <f t="shared" si="8"/>
        <v>4000</v>
      </c>
      <c r="K40" s="104">
        <f t="shared" si="2"/>
        <v>4000</v>
      </c>
      <c r="L40" s="104">
        <f t="shared" si="3"/>
        <v>4000</v>
      </c>
      <c r="M40" s="104">
        <f t="shared" si="4"/>
        <v>4000</v>
      </c>
      <c r="N40" s="103">
        <f t="shared" si="5"/>
        <v>4000</v>
      </c>
      <c r="O40" s="82">
        <f t="shared" si="6"/>
        <v>20000</v>
      </c>
      <c r="P40" s="112">
        <f t="shared" si="9"/>
        <v>0</v>
      </c>
      <c r="Q40" s="83">
        <v>20000</v>
      </c>
      <c r="R40" s="82"/>
      <c r="S40" s="82">
        <f t="shared" si="7"/>
        <v>20000</v>
      </c>
      <c r="T40" s="84">
        <f>+S40/Resumen!$S$9</f>
        <v>4.4444444444444447E-4</v>
      </c>
      <c r="U40" s="26"/>
    </row>
    <row r="41" spans="1:21" ht="12.75" customHeight="1" x14ac:dyDescent="0.2">
      <c r="A41" s="88" t="s">
        <v>212</v>
      </c>
      <c r="B41" s="81" t="s">
        <v>60</v>
      </c>
      <c r="C41" s="101">
        <v>5</v>
      </c>
      <c r="D41" s="101">
        <v>5</v>
      </c>
      <c r="E41" s="101">
        <v>5</v>
      </c>
      <c r="F41" s="101">
        <v>5</v>
      </c>
      <c r="G41" s="102">
        <v>5</v>
      </c>
      <c r="H41" s="102">
        <f t="shared" si="0"/>
        <v>25</v>
      </c>
      <c r="I41" s="103">
        <v>12000</v>
      </c>
      <c r="J41" s="104">
        <f t="shared" si="8"/>
        <v>60000</v>
      </c>
      <c r="K41" s="104">
        <f t="shared" si="2"/>
        <v>60000</v>
      </c>
      <c r="L41" s="104">
        <f t="shared" si="3"/>
        <v>60000</v>
      </c>
      <c r="M41" s="104">
        <f t="shared" si="4"/>
        <v>60000</v>
      </c>
      <c r="N41" s="103">
        <f t="shared" si="5"/>
        <v>60000</v>
      </c>
      <c r="O41" s="82">
        <f t="shared" si="6"/>
        <v>300000</v>
      </c>
      <c r="P41" s="112">
        <f t="shared" si="9"/>
        <v>50000</v>
      </c>
      <c r="Q41" s="83">
        <v>250000</v>
      </c>
      <c r="R41" s="82"/>
      <c r="S41" s="82">
        <f t="shared" si="7"/>
        <v>300000</v>
      </c>
      <c r="T41" s="84">
        <f>+S41/Resumen!$S$9</f>
        <v>6.6666666666666671E-3</v>
      </c>
      <c r="U41" s="26"/>
    </row>
    <row r="42" spans="1:21" ht="31.5" x14ac:dyDescent="0.2">
      <c r="A42" s="94" t="s">
        <v>38</v>
      </c>
      <c r="B42" s="87"/>
      <c r="C42" s="101"/>
      <c r="D42" s="101"/>
      <c r="E42" s="101"/>
      <c r="F42" s="101"/>
      <c r="G42" s="102"/>
      <c r="H42" s="102"/>
      <c r="I42" s="103"/>
      <c r="J42" s="104"/>
      <c r="K42" s="104"/>
      <c r="L42" s="104"/>
      <c r="M42" s="104"/>
      <c r="N42" s="103"/>
      <c r="O42" s="82"/>
      <c r="P42" s="112"/>
      <c r="Q42" s="83"/>
      <c r="R42" s="82"/>
      <c r="S42" s="82"/>
      <c r="T42" s="84"/>
      <c r="U42" s="26"/>
    </row>
    <row r="43" spans="1:21" ht="25.5" customHeight="1" x14ac:dyDescent="0.2">
      <c r="A43" s="113" t="s">
        <v>208</v>
      </c>
      <c r="B43" s="81" t="s">
        <v>59</v>
      </c>
      <c r="C43" s="101">
        <v>1</v>
      </c>
      <c r="D43" s="101">
        <v>0</v>
      </c>
      <c r="E43" s="101">
        <v>0</v>
      </c>
      <c r="F43" s="101">
        <v>0</v>
      </c>
      <c r="G43" s="102">
        <v>0</v>
      </c>
      <c r="H43" s="102">
        <f t="shared" si="0"/>
        <v>1</v>
      </c>
      <c r="I43" s="103">
        <v>100000</v>
      </c>
      <c r="J43" s="104">
        <f t="shared" si="8"/>
        <v>100000</v>
      </c>
      <c r="K43" s="104">
        <f t="shared" si="2"/>
        <v>0</v>
      </c>
      <c r="L43" s="104">
        <f t="shared" si="3"/>
        <v>0</v>
      </c>
      <c r="M43" s="104">
        <f t="shared" si="4"/>
        <v>0</v>
      </c>
      <c r="N43" s="103">
        <f t="shared" si="5"/>
        <v>0</v>
      </c>
      <c r="O43" s="82">
        <f t="shared" si="6"/>
        <v>100000</v>
      </c>
      <c r="P43" s="112">
        <f t="shared" si="9"/>
        <v>100000</v>
      </c>
      <c r="Q43" s="83">
        <v>0</v>
      </c>
      <c r="R43" s="82"/>
      <c r="S43" s="82">
        <f t="shared" si="7"/>
        <v>100000</v>
      </c>
      <c r="T43" s="84">
        <f>+S43/Resumen!$S$9</f>
        <v>2.2222222222222222E-3</v>
      </c>
      <c r="U43" s="26"/>
    </row>
    <row r="44" spans="1:21" s="14" customFormat="1" ht="22.5" customHeight="1" x14ac:dyDescent="0.2">
      <c r="A44" s="75"/>
      <c r="B44" s="76"/>
      <c r="C44" s="77"/>
      <c r="D44" s="78"/>
      <c r="E44" s="79"/>
      <c r="F44" s="78"/>
      <c r="G44" s="80"/>
      <c r="H44" s="76"/>
      <c r="I44" s="36"/>
      <c r="J44" s="55">
        <f>SUM(J5:J43)</f>
        <v>1600000</v>
      </c>
      <c r="K44" s="55">
        <f>SUM(K5:K43)</f>
        <v>1585000</v>
      </c>
      <c r="L44" s="55">
        <f>SUM(L5:L43)</f>
        <v>990000</v>
      </c>
      <c r="M44" s="55">
        <f>SUM(M5:M43)</f>
        <v>765000</v>
      </c>
      <c r="N44" s="110">
        <f>SUM(N5:N43)</f>
        <v>760000</v>
      </c>
      <c r="O44" s="36">
        <f t="shared" ref="O44" si="10">SUM(J44:N44)</f>
        <v>5700000</v>
      </c>
      <c r="P44" s="55">
        <f>+SUM(P5:P43)</f>
        <v>3200000</v>
      </c>
      <c r="Q44" s="55">
        <f>+SUM(Q5:Q43)</f>
        <v>2500000</v>
      </c>
      <c r="R44" s="55">
        <f>SUM(R5:R43)</f>
        <v>0</v>
      </c>
      <c r="S44" s="36">
        <f>SUM(P44:R44)</f>
        <v>5700000</v>
      </c>
      <c r="T44" s="34">
        <f>+S44/Resumen!$S$9</f>
        <v>0.12666666666666668</v>
      </c>
    </row>
    <row r="45" spans="1:21" x14ac:dyDescent="0.2">
      <c r="C45" s="91"/>
      <c r="D45" s="91"/>
      <c r="E45" s="91"/>
      <c r="F45" s="91"/>
      <c r="G45" s="91"/>
      <c r="H45" s="91"/>
      <c r="I45" s="92"/>
      <c r="J45" s="92"/>
      <c r="K45" s="92"/>
      <c r="L45" s="92"/>
      <c r="M45" s="92"/>
      <c r="N45" s="92"/>
    </row>
    <row r="46" spans="1:21" x14ac:dyDescent="0.2">
      <c r="C46" s="91"/>
      <c r="D46" s="91"/>
      <c r="E46" s="91"/>
      <c r="F46" s="91"/>
      <c r="G46" s="91"/>
      <c r="H46" s="91"/>
      <c r="I46" s="92"/>
      <c r="J46" s="92"/>
      <c r="K46" s="92"/>
      <c r="L46" s="92"/>
      <c r="M46" s="92"/>
      <c r="N46" s="92"/>
      <c r="P46" s="60"/>
    </row>
    <row r="47" spans="1:21" x14ac:dyDescent="0.2">
      <c r="C47" s="91"/>
      <c r="D47" s="91"/>
      <c r="E47" s="91"/>
      <c r="F47" s="91"/>
      <c r="G47" s="91"/>
      <c r="H47" s="91"/>
      <c r="I47" s="92"/>
      <c r="J47" s="92"/>
      <c r="K47" s="92"/>
      <c r="L47" s="92"/>
      <c r="M47" s="92"/>
      <c r="N47" s="92"/>
    </row>
    <row r="48" spans="1:21" x14ac:dyDescent="0.2">
      <c r="C48" s="91"/>
      <c r="D48" s="91"/>
      <c r="E48" s="91"/>
      <c r="F48" s="91"/>
      <c r="G48" s="91"/>
      <c r="H48" s="91"/>
      <c r="I48" s="92"/>
      <c r="J48" s="92"/>
      <c r="K48" s="92"/>
      <c r="L48" s="92"/>
      <c r="M48" s="92"/>
      <c r="N48" s="92"/>
    </row>
    <row r="49" spans="3:14" x14ac:dyDescent="0.2">
      <c r="C49" s="91"/>
      <c r="D49" s="91"/>
      <c r="E49" s="91"/>
      <c r="F49" s="91"/>
      <c r="G49" s="91"/>
      <c r="H49" s="91"/>
      <c r="I49" s="92"/>
      <c r="J49" s="92"/>
      <c r="K49" s="92"/>
      <c r="L49" s="92"/>
      <c r="M49" s="92"/>
      <c r="N49" s="92"/>
    </row>
    <row r="50" spans="3:14" x14ac:dyDescent="0.2">
      <c r="C50" s="91"/>
      <c r="D50" s="91"/>
      <c r="E50" s="91"/>
      <c r="F50" s="91"/>
      <c r="G50" s="91"/>
      <c r="H50" s="91"/>
      <c r="I50" s="92"/>
      <c r="J50" s="92"/>
      <c r="K50" s="92"/>
      <c r="L50" s="92"/>
      <c r="M50" s="92"/>
      <c r="N50" s="92"/>
    </row>
    <row r="51" spans="3:14" x14ac:dyDescent="0.2">
      <c r="C51" s="91"/>
      <c r="D51" s="91"/>
      <c r="E51" s="91"/>
      <c r="F51" s="91"/>
      <c r="G51" s="91"/>
      <c r="H51" s="91"/>
      <c r="I51" s="92"/>
      <c r="J51" s="92"/>
      <c r="K51" s="92"/>
      <c r="L51" s="92"/>
      <c r="M51" s="92"/>
      <c r="N51" s="92"/>
    </row>
    <row r="52" spans="3:14" x14ac:dyDescent="0.2">
      <c r="C52" s="91"/>
      <c r="D52" s="91"/>
      <c r="E52" s="91"/>
      <c r="F52" s="91"/>
      <c r="G52" s="91"/>
      <c r="H52" s="91"/>
      <c r="I52" s="92"/>
      <c r="J52" s="92"/>
      <c r="K52" s="92"/>
      <c r="L52" s="92"/>
      <c r="M52" s="92"/>
      <c r="N52" s="92"/>
    </row>
    <row r="53" spans="3:14" x14ac:dyDescent="0.2">
      <c r="C53" s="91"/>
      <c r="D53" s="91"/>
      <c r="E53" s="91"/>
      <c r="F53" s="91"/>
      <c r="G53" s="91"/>
      <c r="H53" s="91"/>
      <c r="I53" s="92"/>
      <c r="J53" s="92"/>
      <c r="K53" s="92"/>
      <c r="L53" s="92"/>
      <c r="M53" s="92"/>
      <c r="N53" s="92"/>
    </row>
    <row r="54" spans="3:14" x14ac:dyDescent="0.2">
      <c r="C54" s="91"/>
      <c r="D54" s="91"/>
      <c r="E54" s="91"/>
      <c r="F54" s="91"/>
      <c r="G54" s="91"/>
      <c r="H54" s="91"/>
      <c r="I54" s="92"/>
      <c r="J54" s="92"/>
      <c r="K54" s="92"/>
      <c r="L54" s="92"/>
      <c r="M54" s="92"/>
      <c r="N54" s="92"/>
    </row>
    <row r="55" spans="3:14" x14ac:dyDescent="0.2">
      <c r="C55" s="91"/>
      <c r="D55" s="91"/>
      <c r="E55" s="91"/>
      <c r="F55" s="91"/>
      <c r="G55" s="91"/>
      <c r="H55" s="91"/>
      <c r="I55" s="92"/>
      <c r="J55" s="92"/>
      <c r="K55" s="92"/>
      <c r="L55" s="92"/>
      <c r="M55" s="92"/>
      <c r="N55" s="92"/>
    </row>
    <row r="56" spans="3:14" x14ac:dyDescent="0.2">
      <c r="C56" s="91"/>
      <c r="D56" s="91"/>
      <c r="E56" s="91"/>
      <c r="F56" s="91"/>
      <c r="G56" s="91"/>
      <c r="H56" s="91"/>
      <c r="I56" s="92"/>
      <c r="J56" s="92"/>
      <c r="K56" s="92"/>
      <c r="L56" s="92"/>
      <c r="M56" s="92"/>
      <c r="N56" s="92"/>
    </row>
    <row r="57" spans="3:14" x14ac:dyDescent="0.2">
      <c r="C57" s="91"/>
      <c r="D57" s="91"/>
      <c r="E57" s="91"/>
      <c r="F57" s="91"/>
      <c r="G57" s="91"/>
      <c r="H57" s="91"/>
      <c r="I57" s="92"/>
      <c r="J57" s="92"/>
      <c r="K57" s="92"/>
      <c r="L57" s="92"/>
      <c r="M57" s="92"/>
      <c r="N57" s="92"/>
    </row>
    <row r="58" spans="3:14" x14ac:dyDescent="0.2">
      <c r="C58" s="91"/>
      <c r="D58" s="91"/>
      <c r="E58" s="91"/>
      <c r="F58" s="91"/>
      <c r="G58" s="91"/>
      <c r="H58" s="91"/>
      <c r="I58" s="92"/>
      <c r="J58" s="92"/>
      <c r="K58" s="92"/>
      <c r="L58" s="92"/>
      <c r="M58" s="92"/>
      <c r="N58" s="92"/>
    </row>
    <row r="59" spans="3:14" x14ac:dyDescent="0.2">
      <c r="C59" s="91"/>
      <c r="D59" s="91"/>
      <c r="E59" s="91"/>
      <c r="F59" s="91"/>
      <c r="G59" s="91"/>
      <c r="H59" s="91"/>
      <c r="I59" s="92"/>
      <c r="J59" s="92"/>
      <c r="K59" s="92"/>
      <c r="L59" s="92"/>
      <c r="M59" s="92"/>
      <c r="N59" s="92"/>
    </row>
  </sheetData>
  <mergeCells count="11">
    <mergeCell ref="A34:A35"/>
    <mergeCell ref="A32:A33"/>
    <mergeCell ref="A1:T1"/>
    <mergeCell ref="P3:R3"/>
    <mergeCell ref="C3:G3"/>
    <mergeCell ref="J3:L3"/>
    <mergeCell ref="A7:A9"/>
    <mergeCell ref="A12:A14"/>
    <mergeCell ref="A15:A16"/>
    <mergeCell ref="A17:A18"/>
    <mergeCell ref="A2:T2"/>
  </mergeCells>
  <pageMargins left="0.23622047244094491" right="0.23622047244094491" top="0.74803149606299213" bottom="0.74803149606299213" header="0.31496062992125984" footer="0.31496062992125984"/>
  <pageSetup paperSize="5" scale="63" fitToHeight="0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90" zoomScaleNormal="90" workbookViewId="0">
      <selection activeCell="A10" sqref="A10"/>
    </sheetView>
  </sheetViews>
  <sheetFormatPr defaultColWidth="79" defaultRowHeight="15" x14ac:dyDescent="0.25"/>
  <cols>
    <col min="1" max="1" width="65.7109375" customWidth="1"/>
    <col min="2" max="2" width="13.7109375" customWidth="1"/>
    <col min="3" max="7" width="5.42578125" bestFit="1" customWidth="1"/>
    <col min="8" max="8" width="4.85546875" bestFit="1" customWidth="1"/>
    <col min="9" max="9" width="10.42578125" customWidth="1"/>
    <col min="10" max="10" width="10.7109375" bestFit="1" customWidth="1"/>
    <col min="11" max="11" width="11.7109375" bestFit="1" customWidth="1"/>
    <col min="12" max="12" width="11.42578125" customWidth="1"/>
    <col min="13" max="13" width="11.7109375" customWidth="1"/>
    <col min="14" max="14" width="10.7109375" bestFit="1" customWidth="1"/>
    <col min="15" max="15" width="11.42578125" customWidth="1"/>
    <col min="16" max="16" width="11.7109375" bestFit="1" customWidth="1"/>
    <col min="17" max="17" width="11.28515625" customWidth="1"/>
    <col min="18" max="18" width="4.42578125" bestFit="1" customWidth="1"/>
    <col min="19" max="19" width="13.28515625" bestFit="1" customWidth="1"/>
    <col min="20" max="20" width="8.85546875" customWidth="1"/>
    <col min="21" max="21" width="20.140625" customWidth="1"/>
  </cols>
  <sheetData>
    <row r="1" spans="1:20" ht="18.75" x14ac:dyDescent="0.25">
      <c r="A1" s="163" t="str">
        <f>+Resumen!A1</f>
        <v>PN-L1117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0" ht="18.75" x14ac:dyDescent="0.25">
      <c r="A2" s="197" t="str">
        <f>+Resumen!A2</f>
        <v>COSTOS  ANUALES ESTIMADOS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x14ac:dyDescent="0.25">
      <c r="A3" s="193" t="s">
        <v>0</v>
      </c>
      <c r="B3" s="199" t="s">
        <v>2</v>
      </c>
      <c r="C3" s="201" t="s">
        <v>3</v>
      </c>
      <c r="D3" s="202"/>
      <c r="E3" s="202"/>
      <c r="F3" s="202"/>
      <c r="G3" s="202"/>
      <c r="H3" s="203" t="s">
        <v>4</v>
      </c>
      <c r="I3" s="203" t="s">
        <v>5</v>
      </c>
      <c r="J3" s="186" t="s">
        <v>6</v>
      </c>
      <c r="K3" s="187"/>
      <c r="L3" s="187"/>
      <c r="M3" s="12"/>
      <c r="N3" s="13"/>
      <c r="O3" s="193" t="s">
        <v>7</v>
      </c>
      <c r="P3" s="181" t="s">
        <v>8</v>
      </c>
      <c r="Q3" s="182"/>
      <c r="R3" s="183"/>
      <c r="S3" s="193" t="s">
        <v>7</v>
      </c>
      <c r="T3" s="195" t="s">
        <v>22</v>
      </c>
    </row>
    <row r="4" spans="1:20" x14ac:dyDescent="0.25">
      <c r="A4" s="198"/>
      <c r="B4" s="200"/>
      <c r="C4" s="15" t="s">
        <v>9</v>
      </c>
      <c r="D4" s="16" t="s">
        <v>10</v>
      </c>
      <c r="E4" s="16" t="s">
        <v>11</v>
      </c>
      <c r="F4" s="16" t="s">
        <v>15</v>
      </c>
      <c r="G4" s="16" t="s">
        <v>16</v>
      </c>
      <c r="H4" s="204"/>
      <c r="I4" s="204"/>
      <c r="J4" s="17" t="s">
        <v>9</v>
      </c>
      <c r="K4" s="12" t="s">
        <v>10</v>
      </c>
      <c r="L4" s="12" t="s">
        <v>11</v>
      </c>
      <c r="M4" s="16" t="s">
        <v>15</v>
      </c>
      <c r="N4" s="16" t="s">
        <v>16</v>
      </c>
      <c r="O4" s="198"/>
      <c r="P4" s="18" t="s">
        <v>12</v>
      </c>
      <c r="Q4" s="19" t="s">
        <v>13</v>
      </c>
      <c r="R4" s="20" t="s">
        <v>14</v>
      </c>
      <c r="S4" s="194"/>
      <c r="T4" s="196"/>
    </row>
    <row r="5" spans="1:20" ht="22.5" customHeight="1" x14ac:dyDescent="0.25">
      <c r="A5" s="54" t="s">
        <v>23</v>
      </c>
      <c r="B5" s="25"/>
      <c r="C5" s="39"/>
      <c r="D5" s="40"/>
      <c r="E5" s="40"/>
      <c r="F5" s="39"/>
      <c r="G5" s="24"/>
      <c r="H5" s="25"/>
      <c r="I5" s="21"/>
      <c r="J5" s="45"/>
      <c r="K5" s="47"/>
      <c r="L5" s="45"/>
      <c r="M5" s="47"/>
      <c r="N5" s="21"/>
      <c r="O5" s="21"/>
      <c r="P5" s="21"/>
      <c r="Q5" s="21"/>
      <c r="R5" s="21"/>
      <c r="S5" s="21"/>
      <c r="T5" s="31"/>
    </row>
    <row r="6" spans="1:20" ht="22.5" customHeight="1" x14ac:dyDescent="0.25">
      <c r="A6" s="114" t="s">
        <v>70</v>
      </c>
      <c r="B6" s="25"/>
      <c r="C6" s="39"/>
      <c r="D6" s="39"/>
      <c r="E6" s="39"/>
      <c r="F6" s="39"/>
      <c r="G6" s="25"/>
      <c r="H6" s="25"/>
      <c r="I6" s="21"/>
      <c r="J6" s="45"/>
      <c r="K6" s="45"/>
      <c r="L6" s="45"/>
      <c r="M6" s="45"/>
      <c r="N6" s="21"/>
      <c r="O6" s="21"/>
      <c r="P6" s="21"/>
      <c r="Q6" s="21"/>
      <c r="R6" s="21"/>
      <c r="S6" s="21"/>
      <c r="T6" s="31"/>
    </row>
    <row r="7" spans="1:20" ht="22.5" customHeight="1" x14ac:dyDescent="0.25">
      <c r="A7" s="115" t="s">
        <v>71</v>
      </c>
      <c r="B7" s="116" t="s">
        <v>72</v>
      </c>
      <c r="C7" s="117">
        <v>1</v>
      </c>
      <c r="D7" s="117">
        <v>1</v>
      </c>
      <c r="E7" s="117">
        <v>1</v>
      </c>
      <c r="F7" s="117">
        <v>0</v>
      </c>
      <c r="G7" s="116">
        <v>0</v>
      </c>
      <c r="H7" s="116">
        <f>SUM(C7:G7)</f>
        <v>3</v>
      </c>
      <c r="I7" s="118">
        <v>125000</v>
      </c>
      <c r="J7" s="119">
        <f>+C7*$I7</f>
        <v>125000</v>
      </c>
      <c r="K7" s="119">
        <f t="shared" ref="K7:N11" si="0">+D7*$I7</f>
        <v>125000</v>
      </c>
      <c r="L7" s="119">
        <f t="shared" si="0"/>
        <v>125000</v>
      </c>
      <c r="M7" s="119">
        <f t="shared" si="0"/>
        <v>0</v>
      </c>
      <c r="N7" s="118">
        <f t="shared" si="0"/>
        <v>0</v>
      </c>
      <c r="O7" s="120">
        <f>SUM(J7:N7)</f>
        <v>375000</v>
      </c>
      <c r="P7" s="120">
        <v>0</v>
      </c>
      <c r="Q7" s="118">
        <f>+O7</f>
        <v>375000</v>
      </c>
      <c r="R7" s="120"/>
      <c r="S7" s="120">
        <f>SUM(P7:R7)</f>
        <v>375000</v>
      </c>
      <c r="T7" s="121">
        <f>+S7/Resumen!$S$9</f>
        <v>8.3333333333333332E-3</v>
      </c>
    </row>
    <row r="8" spans="1:20" ht="22.5" customHeight="1" x14ac:dyDescent="0.25">
      <c r="A8" s="122" t="s">
        <v>73</v>
      </c>
      <c r="B8" s="116" t="s">
        <v>74</v>
      </c>
      <c r="C8" s="117">
        <v>1</v>
      </c>
      <c r="D8" s="117">
        <v>2</v>
      </c>
      <c r="E8" s="117">
        <v>1</v>
      </c>
      <c r="F8" s="117">
        <v>2</v>
      </c>
      <c r="G8" s="116">
        <v>1</v>
      </c>
      <c r="H8" s="116">
        <f t="shared" ref="H8:H11" si="1">SUM(C8:G8)</f>
        <v>7</v>
      </c>
      <c r="I8" s="118">
        <v>75000</v>
      </c>
      <c r="J8" s="119">
        <f t="shared" ref="J8:J11" si="2">+C8*$I8</f>
        <v>75000</v>
      </c>
      <c r="K8" s="119">
        <f t="shared" si="0"/>
        <v>150000</v>
      </c>
      <c r="L8" s="119">
        <f t="shared" si="0"/>
        <v>75000</v>
      </c>
      <c r="M8" s="119">
        <f t="shared" si="0"/>
        <v>150000</v>
      </c>
      <c r="N8" s="118">
        <f t="shared" si="0"/>
        <v>75000</v>
      </c>
      <c r="O8" s="120">
        <f t="shared" ref="O8:O11" si="3">SUM(J8:N8)</f>
        <v>525000</v>
      </c>
      <c r="P8" s="120">
        <v>0</v>
      </c>
      <c r="Q8" s="118">
        <f>+O8</f>
        <v>525000</v>
      </c>
      <c r="R8" s="120"/>
      <c r="S8" s="120">
        <f t="shared" ref="S8:S11" si="4">SUM(P8:R8)</f>
        <v>525000</v>
      </c>
      <c r="T8" s="121">
        <f>+S8/Resumen!$S$9</f>
        <v>1.1666666666666667E-2</v>
      </c>
    </row>
    <row r="9" spans="1:20" ht="22.5" customHeight="1" x14ac:dyDescent="0.25">
      <c r="A9" s="115" t="s">
        <v>75</v>
      </c>
      <c r="B9" s="116" t="s">
        <v>76</v>
      </c>
      <c r="C9" s="117">
        <v>5</v>
      </c>
      <c r="D9" s="117">
        <v>10</v>
      </c>
      <c r="E9" s="117">
        <v>15</v>
      </c>
      <c r="F9" s="117">
        <v>15</v>
      </c>
      <c r="G9" s="116">
        <v>5</v>
      </c>
      <c r="H9" s="116">
        <f t="shared" si="1"/>
        <v>50</v>
      </c>
      <c r="I9" s="118">
        <v>10000</v>
      </c>
      <c r="J9" s="119">
        <f t="shared" si="2"/>
        <v>50000</v>
      </c>
      <c r="K9" s="119">
        <f t="shared" si="0"/>
        <v>100000</v>
      </c>
      <c r="L9" s="119">
        <f t="shared" si="0"/>
        <v>150000</v>
      </c>
      <c r="M9" s="119">
        <f t="shared" si="0"/>
        <v>150000</v>
      </c>
      <c r="N9" s="118">
        <f t="shared" si="0"/>
        <v>50000</v>
      </c>
      <c r="O9" s="120">
        <f t="shared" si="3"/>
        <v>500000</v>
      </c>
      <c r="P9" s="120">
        <v>0</v>
      </c>
      <c r="Q9" s="118">
        <f>+O9</f>
        <v>500000</v>
      </c>
      <c r="R9" s="120"/>
      <c r="S9" s="120">
        <f t="shared" si="4"/>
        <v>500000</v>
      </c>
      <c r="T9" s="121">
        <f>+S9/Resumen!$S$9</f>
        <v>1.1111111111111112E-2</v>
      </c>
    </row>
    <row r="10" spans="1:20" ht="22.5" customHeight="1" x14ac:dyDescent="0.25">
      <c r="A10" s="115" t="s">
        <v>77</v>
      </c>
      <c r="B10" s="116" t="s">
        <v>78</v>
      </c>
      <c r="C10" s="117">
        <v>1</v>
      </c>
      <c r="D10" s="117">
        <v>1</v>
      </c>
      <c r="E10" s="117">
        <v>1</v>
      </c>
      <c r="F10" s="117">
        <v>1</v>
      </c>
      <c r="G10" s="116">
        <v>1</v>
      </c>
      <c r="H10" s="116">
        <f t="shared" si="1"/>
        <v>5</v>
      </c>
      <c r="I10" s="118">
        <v>1000000</v>
      </c>
      <c r="J10" s="119">
        <f t="shared" si="2"/>
        <v>1000000</v>
      </c>
      <c r="K10" s="119">
        <f t="shared" si="0"/>
        <v>1000000</v>
      </c>
      <c r="L10" s="119">
        <f t="shared" si="0"/>
        <v>1000000</v>
      </c>
      <c r="M10" s="119">
        <f t="shared" si="0"/>
        <v>1000000</v>
      </c>
      <c r="N10" s="118">
        <f t="shared" si="0"/>
        <v>1000000</v>
      </c>
      <c r="O10" s="120">
        <f t="shared" si="3"/>
        <v>5000000</v>
      </c>
      <c r="P10" s="120">
        <v>0</v>
      </c>
      <c r="Q10" s="118">
        <f>+O10</f>
        <v>5000000</v>
      </c>
      <c r="R10" s="120"/>
      <c r="S10" s="120">
        <f t="shared" si="4"/>
        <v>5000000</v>
      </c>
      <c r="T10" s="121">
        <f>+S10/Resumen!$S$9</f>
        <v>0.1111111111111111</v>
      </c>
    </row>
    <row r="11" spans="1:20" ht="22.5" customHeight="1" x14ac:dyDescent="0.25">
      <c r="A11" s="123" t="s">
        <v>79</v>
      </c>
      <c r="B11" s="116" t="s">
        <v>80</v>
      </c>
      <c r="C11" s="117">
        <v>2</v>
      </c>
      <c r="D11" s="117">
        <v>3</v>
      </c>
      <c r="E11" s="117">
        <v>3</v>
      </c>
      <c r="F11" s="117">
        <v>3</v>
      </c>
      <c r="G11" s="116">
        <v>2</v>
      </c>
      <c r="H11" s="116">
        <f t="shared" si="1"/>
        <v>13</v>
      </c>
      <c r="I11" s="118">
        <v>15000</v>
      </c>
      <c r="J11" s="119">
        <f t="shared" si="2"/>
        <v>30000</v>
      </c>
      <c r="K11" s="119">
        <f t="shared" si="0"/>
        <v>45000</v>
      </c>
      <c r="L11" s="119">
        <f t="shared" si="0"/>
        <v>45000</v>
      </c>
      <c r="M11" s="119">
        <f t="shared" si="0"/>
        <v>45000</v>
      </c>
      <c r="N11" s="118">
        <f t="shared" si="0"/>
        <v>30000</v>
      </c>
      <c r="O11" s="120">
        <f t="shared" si="3"/>
        <v>195000</v>
      </c>
      <c r="P11" s="120">
        <v>0</v>
      </c>
      <c r="Q11" s="118">
        <f>+O11</f>
        <v>195000</v>
      </c>
      <c r="R11" s="120"/>
      <c r="S11" s="120">
        <f t="shared" si="4"/>
        <v>195000</v>
      </c>
      <c r="T11" s="121">
        <f>+S11/Resumen!$S$9</f>
        <v>4.3333333333333331E-3</v>
      </c>
    </row>
    <row r="12" spans="1:20" ht="26.25" customHeight="1" x14ac:dyDescent="0.25">
      <c r="A12" s="124" t="s">
        <v>81</v>
      </c>
      <c r="B12" s="116"/>
      <c r="C12" s="117"/>
      <c r="D12" s="117"/>
      <c r="E12" s="117"/>
      <c r="F12" s="117"/>
      <c r="G12" s="116"/>
      <c r="H12" s="116"/>
      <c r="I12" s="115"/>
      <c r="J12" s="125"/>
      <c r="K12" s="125"/>
      <c r="L12" s="125"/>
      <c r="M12" s="125"/>
      <c r="N12" s="115"/>
      <c r="O12" s="115"/>
      <c r="P12" s="115"/>
      <c r="Q12" s="115"/>
      <c r="R12" s="115"/>
      <c r="S12" s="115"/>
      <c r="T12" s="121"/>
    </row>
    <row r="13" spans="1:20" ht="26.25" customHeight="1" x14ac:dyDescent="0.25">
      <c r="A13" s="126" t="s">
        <v>82</v>
      </c>
      <c r="B13" s="127" t="s">
        <v>83</v>
      </c>
      <c r="C13" s="117">
        <v>1</v>
      </c>
      <c r="D13" s="117">
        <v>1</v>
      </c>
      <c r="E13" s="117">
        <v>1</v>
      </c>
      <c r="F13" s="117">
        <v>1</v>
      </c>
      <c r="G13" s="116">
        <v>0</v>
      </c>
      <c r="H13" s="116">
        <f t="shared" ref="H13" si="5">SUM(C13:G13)</f>
        <v>4</v>
      </c>
      <c r="I13" s="118">
        <v>10000</v>
      </c>
      <c r="J13" s="119">
        <f t="shared" ref="J13:N17" si="6">+C13*$I13</f>
        <v>10000</v>
      </c>
      <c r="K13" s="119">
        <f t="shared" si="6"/>
        <v>10000</v>
      </c>
      <c r="L13" s="119">
        <f t="shared" si="6"/>
        <v>10000</v>
      </c>
      <c r="M13" s="119">
        <f t="shared" si="6"/>
        <v>10000</v>
      </c>
      <c r="N13" s="118">
        <f t="shared" si="6"/>
        <v>0</v>
      </c>
      <c r="O13" s="120">
        <f t="shared" ref="O13" si="7">SUM(J13:N13)</f>
        <v>40000</v>
      </c>
      <c r="P13" s="120">
        <v>0</v>
      </c>
      <c r="Q13" s="118">
        <f>+O13</f>
        <v>40000</v>
      </c>
      <c r="R13" s="120"/>
      <c r="S13" s="120">
        <f t="shared" ref="S13" si="8">SUM(P13:R13)</f>
        <v>40000</v>
      </c>
      <c r="T13" s="121">
        <f>+S13/Resumen!$S$9</f>
        <v>8.8888888888888893E-4</v>
      </c>
    </row>
    <row r="14" spans="1:20" ht="26.25" customHeight="1" x14ac:dyDescent="0.25">
      <c r="A14" s="128" t="s">
        <v>84</v>
      </c>
      <c r="B14" s="127" t="s">
        <v>85</v>
      </c>
      <c r="C14" s="117">
        <v>1</v>
      </c>
      <c r="D14" s="117">
        <v>1</v>
      </c>
      <c r="E14" s="117">
        <v>1</v>
      </c>
      <c r="F14" s="117">
        <v>1</v>
      </c>
      <c r="G14" s="116">
        <v>0</v>
      </c>
      <c r="H14" s="116">
        <f>SUM(C14:G14)</f>
        <v>4</v>
      </c>
      <c r="I14" s="118">
        <v>45000</v>
      </c>
      <c r="J14" s="119">
        <f>+C14*$I14</f>
        <v>45000</v>
      </c>
      <c r="K14" s="119">
        <f t="shared" si="6"/>
        <v>45000</v>
      </c>
      <c r="L14" s="119">
        <f t="shared" si="6"/>
        <v>45000</v>
      </c>
      <c r="M14" s="119">
        <f t="shared" si="6"/>
        <v>45000</v>
      </c>
      <c r="N14" s="118">
        <f t="shared" si="6"/>
        <v>0</v>
      </c>
      <c r="O14" s="120">
        <f>SUM(J14:N14)</f>
        <v>180000</v>
      </c>
      <c r="P14" s="120">
        <v>0</v>
      </c>
      <c r="Q14" s="118">
        <f t="shared" ref="Q14:Q28" si="9">+O14</f>
        <v>180000</v>
      </c>
      <c r="R14" s="120"/>
      <c r="S14" s="120">
        <f>SUM(P14:R14)</f>
        <v>180000</v>
      </c>
      <c r="T14" s="121">
        <f>+S14/Resumen!$S$9</f>
        <v>4.0000000000000001E-3</v>
      </c>
    </row>
    <row r="15" spans="1:20" ht="26.25" customHeight="1" x14ac:dyDescent="0.25">
      <c r="A15" s="205" t="s">
        <v>216</v>
      </c>
      <c r="B15" s="127" t="s">
        <v>87</v>
      </c>
      <c r="C15" s="117">
        <v>5</v>
      </c>
      <c r="D15" s="117">
        <v>15</v>
      </c>
      <c r="E15" s="117">
        <v>15</v>
      </c>
      <c r="F15" s="117">
        <v>15</v>
      </c>
      <c r="G15" s="116">
        <v>0</v>
      </c>
      <c r="H15" s="116">
        <f t="shared" ref="H15:H17" si="10">SUM(C15:G15)</f>
        <v>50</v>
      </c>
      <c r="I15" s="118">
        <v>85000</v>
      </c>
      <c r="J15" s="119">
        <f t="shared" ref="J15:J17" si="11">+C15*$I15</f>
        <v>425000</v>
      </c>
      <c r="K15" s="119">
        <f t="shared" si="6"/>
        <v>1275000</v>
      </c>
      <c r="L15" s="119">
        <f t="shared" si="6"/>
        <v>1275000</v>
      </c>
      <c r="M15" s="119">
        <f t="shared" si="6"/>
        <v>1275000</v>
      </c>
      <c r="N15" s="118">
        <f t="shared" si="6"/>
        <v>0</v>
      </c>
      <c r="O15" s="120">
        <f t="shared" ref="O15:O17" si="12">SUM(J15:N15)</f>
        <v>4250000</v>
      </c>
      <c r="P15" s="120">
        <f t="shared" ref="P15" si="13">+O15</f>
        <v>4250000</v>
      </c>
      <c r="Q15" s="118">
        <v>0</v>
      </c>
      <c r="R15" s="120"/>
      <c r="S15" s="120">
        <f t="shared" ref="S15:S17" si="14">SUM(P15:R15)</f>
        <v>4250000</v>
      </c>
      <c r="T15" s="121">
        <f>+S15/Resumen!$S$9</f>
        <v>9.4444444444444442E-2</v>
      </c>
    </row>
    <row r="16" spans="1:20" ht="26.25" customHeight="1" x14ac:dyDescent="0.25">
      <c r="A16" s="129" t="s">
        <v>88</v>
      </c>
      <c r="B16" s="130" t="s">
        <v>85</v>
      </c>
      <c r="C16" s="117">
        <v>1</v>
      </c>
      <c r="D16" s="117">
        <v>4</v>
      </c>
      <c r="E16" s="117">
        <v>4</v>
      </c>
      <c r="F16" s="117">
        <v>4</v>
      </c>
      <c r="G16" s="116">
        <v>4</v>
      </c>
      <c r="H16" s="116">
        <f t="shared" si="10"/>
        <v>17</v>
      </c>
      <c r="I16" s="118">
        <v>10000</v>
      </c>
      <c r="J16" s="119">
        <f t="shared" si="11"/>
        <v>10000</v>
      </c>
      <c r="K16" s="119">
        <f t="shared" si="6"/>
        <v>40000</v>
      </c>
      <c r="L16" s="119">
        <f t="shared" si="6"/>
        <v>40000</v>
      </c>
      <c r="M16" s="119">
        <f t="shared" si="6"/>
        <v>40000</v>
      </c>
      <c r="N16" s="118">
        <f t="shared" si="6"/>
        <v>40000</v>
      </c>
      <c r="O16" s="120">
        <f t="shared" si="12"/>
        <v>170000</v>
      </c>
      <c r="P16" s="120">
        <v>0</v>
      </c>
      <c r="Q16" s="118">
        <f t="shared" si="9"/>
        <v>170000</v>
      </c>
      <c r="R16" s="120"/>
      <c r="S16" s="120">
        <f t="shared" si="14"/>
        <v>170000</v>
      </c>
      <c r="T16" s="121">
        <f>+S16/Resumen!$S$9</f>
        <v>3.7777777777777779E-3</v>
      </c>
    </row>
    <row r="17" spans="1:21" ht="26.25" customHeight="1" x14ac:dyDescent="0.25">
      <c r="A17" s="115" t="s">
        <v>89</v>
      </c>
      <c r="B17" s="116" t="s">
        <v>90</v>
      </c>
      <c r="C17" s="117">
        <v>0</v>
      </c>
      <c r="D17" s="117">
        <v>1</v>
      </c>
      <c r="E17" s="117">
        <v>2</v>
      </c>
      <c r="F17" s="117">
        <v>2</v>
      </c>
      <c r="G17" s="116">
        <v>3</v>
      </c>
      <c r="H17" s="116">
        <f t="shared" si="10"/>
        <v>8</v>
      </c>
      <c r="I17" s="118">
        <v>7000</v>
      </c>
      <c r="J17" s="119">
        <f t="shared" si="11"/>
        <v>0</v>
      </c>
      <c r="K17" s="119">
        <f t="shared" si="6"/>
        <v>7000</v>
      </c>
      <c r="L17" s="119">
        <f t="shared" si="6"/>
        <v>14000</v>
      </c>
      <c r="M17" s="119">
        <f t="shared" si="6"/>
        <v>14000</v>
      </c>
      <c r="N17" s="118">
        <f t="shared" si="6"/>
        <v>21000</v>
      </c>
      <c r="O17" s="120">
        <f t="shared" si="12"/>
        <v>56000</v>
      </c>
      <c r="P17" s="120">
        <v>0</v>
      </c>
      <c r="Q17" s="118">
        <f t="shared" si="9"/>
        <v>56000</v>
      </c>
      <c r="R17" s="120"/>
      <c r="S17" s="120">
        <f t="shared" si="14"/>
        <v>56000</v>
      </c>
      <c r="T17" s="121">
        <f>+S17/Resumen!$S$9</f>
        <v>1.2444444444444445E-3</v>
      </c>
    </row>
    <row r="18" spans="1:21" ht="26.25" customHeight="1" x14ac:dyDescent="0.25">
      <c r="A18" s="124" t="s">
        <v>91</v>
      </c>
      <c r="B18" s="116"/>
      <c r="C18" s="117"/>
      <c r="D18" s="117"/>
      <c r="E18" s="117"/>
      <c r="F18" s="117"/>
      <c r="G18" s="116"/>
      <c r="H18" s="116"/>
      <c r="I18" s="115"/>
      <c r="J18" s="125"/>
      <c r="K18" s="125"/>
      <c r="L18" s="125"/>
      <c r="M18" s="125"/>
      <c r="N18" s="115"/>
      <c r="O18" s="115"/>
      <c r="P18" s="115"/>
      <c r="Q18" s="115"/>
      <c r="R18" s="115"/>
      <c r="S18" s="115"/>
      <c r="T18" s="121"/>
    </row>
    <row r="19" spans="1:21" ht="26.25" customHeight="1" x14ac:dyDescent="0.25">
      <c r="A19" s="126" t="s">
        <v>92</v>
      </c>
      <c r="B19" s="127" t="s">
        <v>83</v>
      </c>
      <c r="C19" s="117">
        <v>1</v>
      </c>
      <c r="D19" s="117">
        <v>1</v>
      </c>
      <c r="E19" s="117">
        <v>1</v>
      </c>
      <c r="F19" s="117">
        <v>1</v>
      </c>
      <c r="G19" s="116">
        <v>0</v>
      </c>
      <c r="H19" s="116">
        <f t="shared" ref="H19" si="15">SUM(C19:G19)</f>
        <v>4</v>
      </c>
      <c r="I19" s="118">
        <v>10000</v>
      </c>
      <c r="J19" s="119">
        <f t="shared" ref="J19:N22" si="16">+C19*$I19</f>
        <v>10000</v>
      </c>
      <c r="K19" s="119">
        <f t="shared" si="16"/>
        <v>10000</v>
      </c>
      <c r="L19" s="119">
        <f t="shared" si="16"/>
        <v>10000</v>
      </c>
      <c r="M19" s="119">
        <f t="shared" si="16"/>
        <v>10000</v>
      </c>
      <c r="N19" s="118">
        <f t="shared" si="16"/>
        <v>0</v>
      </c>
      <c r="O19" s="120">
        <f t="shared" ref="O19" si="17">SUM(J19:N19)</f>
        <v>40000</v>
      </c>
      <c r="P19" s="120">
        <v>0</v>
      </c>
      <c r="Q19" s="118">
        <f t="shared" si="9"/>
        <v>40000</v>
      </c>
      <c r="R19" s="120"/>
      <c r="S19" s="120">
        <f t="shared" ref="S19" si="18">SUM(P19:R19)</f>
        <v>40000</v>
      </c>
      <c r="T19" s="121">
        <f>+S19/Resumen!$S$9</f>
        <v>8.8888888888888893E-4</v>
      </c>
    </row>
    <row r="20" spans="1:21" ht="26.25" customHeight="1" x14ac:dyDescent="0.25">
      <c r="A20" s="128" t="s">
        <v>84</v>
      </c>
      <c r="B20" s="127" t="s">
        <v>85</v>
      </c>
      <c r="C20" s="117">
        <v>1</v>
      </c>
      <c r="D20" s="117">
        <v>1</v>
      </c>
      <c r="E20" s="117">
        <v>1</v>
      </c>
      <c r="F20" s="117">
        <v>1</v>
      </c>
      <c r="G20" s="116">
        <v>0</v>
      </c>
      <c r="H20" s="116">
        <f>SUM(C20:G20)</f>
        <v>4</v>
      </c>
      <c r="I20" s="118">
        <v>15000</v>
      </c>
      <c r="J20" s="119">
        <f>+C20*$I20</f>
        <v>15000</v>
      </c>
      <c r="K20" s="119">
        <f t="shared" si="16"/>
        <v>15000</v>
      </c>
      <c r="L20" s="119">
        <f t="shared" si="16"/>
        <v>15000</v>
      </c>
      <c r="M20" s="119">
        <f t="shared" si="16"/>
        <v>15000</v>
      </c>
      <c r="N20" s="118">
        <f t="shared" si="16"/>
        <v>0</v>
      </c>
      <c r="O20" s="120">
        <f>SUM(J20:N20)</f>
        <v>60000</v>
      </c>
      <c r="P20" s="120">
        <v>0</v>
      </c>
      <c r="Q20" s="118">
        <f t="shared" si="9"/>
        <v>60000</v>
      </c>
      <c r="R20" s="120"/>
      <c r="S20" s="120">
        <f>SUM(P20:R20)</f>
        <v>60000</v>
      </c>
      <c r="T20" s="121">
        <f>+S20/Resumen!$S$9</f>
        <v>1.3333333333333333E-3</v>
      </c>
    </row>
    <row r="21" spans="1:21" ht="26.25" customHeight="1" x14ac:dyDescent="0.25">
      <c r="A21" s="122" t="s">
        <v>217</v>
      </c>
      <c r="B21" s="127" t="s">
        <v>87</v>
      </c>
      <c r="C21" s="117">
        <v>2</v>
      </c>
      <c r="D21" s="117">
        <v>5</v>
      </c>
      <c r="E21" s="117">
        <v>3</v>
      </c>
      <c r="F21" s="117">
        <v>1</v>
      </c>
      <c r="G21" s="116">
        <v>0</v>
      </c>
      <c r="H21" s="116">
        <f t="shared" ref="H21:H22" si="19">SUM(C21:G21)</f>
        <v>11</v>
      </c>
      <c r="I21" s="118">
        <v>500000</v>
      </c>
      <c r="J21" s="119">
        <f t="shared" ref="J21:J22" si="20">+C21*$I21</f>
        <v>1000000</v>
      </c>
      <c r="K21" s="119">
        <f t="shared" si="16"/>
        <v>2500000</v>
      </c>
      <c r="L21" s="119">
        <f t="shared" si="16"/>
        <v>1500000</v>
      </c>
      <c r="M21" s="119">
        <f t="shared" si="16"/>
        <v>500000</v>
      </c>
      <c r="N21" s="118">
        <f t="shared" si="16"/>
        <v>0</v>
      </c>
      <c r="O21" s="120">
        <f t="shared" ref="O21:O22" si="21">SUM(J21:N21)</f>
        <v>5500000</v>
      </c>
      <c r="P21" s="120">
        <f t="shared" ref="P21" si="22">+O21</f>
        <v>5500000</v>
      </c>
      <c r="Q21" s="118">
        <v>0</v>
      </c>
      <c r="R21" s="120"/>
      <c r="S21" s="120">
        <f t="shared" ref="S21:S22" si="23">SUM(P21:R21)</f>
        <v>5500000</v>
      </c>
      <c r="T21" s="121">
        <f>+S21/Resumen!$S$9</f>
        <v>0.12222222222222222</v>
      </c>
    </row>
    <row r="22" spans="1:21" ht="26.25" customHeight="1" x14ac:dyDescent="0.25">
      <c r="A22" s="129" t="s">
        <v>88</v>
      </c>
      <c r="B22" s="130" t="s">
        <v>85</v>
      </c>
      <c r="C22" s="117">
        <v>3</v>
      </c>
      <c r="D22" s="117">
        <v>4</v>
      </c>
      <c r="E22" s="117">
        <v>4</v>
      </c>
      <c r="F22" s="117">
        <v>4</v>
      </c>
      <c r="G22" s="116">
        <v>4</v>
      </c>
      <c r="H22" s="116">
        <f t="shared" si="19"/>
        <v>19</v>
      </c>
      <c r="I22" s="118">
        <v>5000</v>
      </c>
      <c r="J22" s="119">
        <f t="shared" si="20"/>
        <v>15000</v>
      </c>
      <c r="K22" s="119">
        <f t="shared" si="16"/>
        <v>20000</v>
      </c>
      <c r="L22" s="119">
        <f t="shared" si="16"/>
        <v>20000</v>
      </c>
      <c r="M22" s="119">
        <f t="shared" si="16"/>
        <v>20000</v>
      </c>
      <c r="N22" s="118">
        <f t="shared" si="16"/>
        <v>20000</v>
      </c>
      <c r="O22" s="120">
        <f t="shared" si="21"/>
        <v>95000</v>
      </c>
      <c r="P22" s="120">
        <v>0</v>
      </c>
      <c r="Q22" s="118">
        <f t="shared" si="9"/>
        <v>95000</v>
      </c>
      <c r="R22" s="120"/>
      <c r="S22" s="120">
        <f t="shared" si="23"/>
        <v>95000</v>
      </c>
      <c r="T22" s="121">
        <f>+S22/Resumen!$S$9</f>
        <v>2.1111111111111109E-3</v>
      </c>
    </row>
    <row r="23" spans="1:21" ht="26.25" customHeight="1" x14ac:dyDescent="0.25">
      <c r="A23" s="124" t="s">
        <v>93</v>
      </c>
      <c r="B23" s="116"/>
      <c r="C23" s="117"/>
      <c r="D23" s="117"/>
      <c r="E23" s="117"/>
      <c r="F23" s="117"/>
      <c r="G23" s="116"/>
      <c r="H23" s="116"/>
      <c r="I23" s="115"/>
      <c r="J23" s="125"/>
      <c r="K23" s="125"/>
      <c r="L23" s="125"/>
      <c r="M23" s="125"/>
      <c r="N23" s="115"/>
      <c r="O23" s="115"/>
      <c r="P23" s="115"/>
      <c r="Q23" s="115"/>
      <c r="R23" s="115"/>
      <c r="S23" s="115"/>
      <c r="T23" s="121"/>
    </row>
    <row r="24" spans="1:21" ht="26.25" customHeight="1" x14ac:dyDescent="0.25">
      <c r="A24" s="126" t="s">
        <v>94</v>
      </c>
      <c r="B24" s="127" t="s">
        <v>83</v>
      </c>
      <c r="C24" s="117">
        <v>1</v>
      </c>
      <c r="D24" s="117">
        <v>1</v>
      </c>
      <c r="E24" s="117">
        <v>1</v>
      </c>
      <c r="F24" s="117">
        <v>1</v>
      </c>
      <c r="G24" s="116">
        <v>1</v>
      </c>
      <c r="H24" s="116">
        <f t="shared" ref="H24:H28" si="24">SUM(C24:G24)</f>
        <v>5</v>
      </c>
      <c r="I24" s="118">
        <v>10000</v>
      </c>
      <c r="J24" s="119">
        <f t="shared" ref="J24:N28" si="25">+C24*$I24</f>
        <v>10000</v>
      </c>
      <c r="K24" s="119">
        <f t="shared" si="25"/>
        <v>10000</v>
      </c>
      <c r="L24" s="119">
        <f t="shared" si="25"/>
        <v>10000</v>
      </c>
      <c r="M24" s="119">
        <f t="shared" si="25"/>
        <v>10000</v>
      </c>
      <c r="N24" s="118">
        <f t="shared" si="25"/>
        <v>10000</v>
      </c>
      <c r="O24" s="120">
        <f t="shared" ref="O24:O28" si="26">SUM(J24:N24)</f>
        <v>50000</v>
      </c>
      <c r="P24" s="120">
        <v>0</v>
      </c>
      <c r="Q24" s="118">
        <f t="shared" si="9"/>
        <v>50000</v>
      </c>
      <c r="R24" s="120"/>
      <c r="S24" s="120">
        <f t="shared" ref="S24:S28" si="27">SUM(P24:R24)</f>
        <v>50000</v>
      </c>
      <c r="T24" s="121">
        <f>+S24/Resumen!$S$9</f>
        <v>1.1111111111111111E-3</v>
      </c>
    </row>
    <row r="25" spans="1:21" ht="26.25" customHeight="1" x14ac:dyDescent="0.25">
      <c r="A25" s="128" t="s">
        <v>84</v>
      </c>
      <c r="B25" s="127" t="s">
        <v>85</v>
      </c>
      <c r="C25" s="117">
        <v>1</v>
      </c>
      <c r="D25" s="117">
        <v>1</v>
      </c>
      <c r="E25" s="117">
        <v>1</v>
      </c>
      <c r="F25" s="117">
        <v>1</v>
      </c>
      <c r="G25" s="116">
        <v>0</v>
      </c>
      <c r="H25" s="116">
        <f>SUM(C25:G25)</f>
        <v>4</v>
      </c>
      <c r="I25" s="118">
        <v>35000</v>
      </c>
      <c r="J25" s="119">
        <f>+C25*$I25</f>
        <v>35000</v>
      </c>
      <c r="K25" s="119">
        <f t="shared" si="25"/>
        <v>35000</v>
      </c>
      <c r="L25" s="119">
        <f t="shared" si="25"/>
        <v>35000</v>
      </c>
      <c r="M25" s="119">
        <f t="shared" si="25"/>
        <v>35000</v>
      </c>
      <c r="N25" s="118">
        <f t="shared" si="25"/>
        <v>0</v>
      </c>
      <c r="O25" s="120">
        <f>SUM(J25:N25)</f>
        <v>140000</v>
      </c>
      <c r="P25" s="120">
        <v>0</v>
      </c>
      <c r="Q25" s="118">
        <f t="shared" si="9"/>
        <v>140000</v>
      </c>
      <c r="R25" s="120"/>
      <c r="S25" s="120">
        <f>SUM(P25:R25)</f>
        <v>140000</v>
      </c>
      <c r="T25" s="121">
        <f>+S25/Resumen!$S$9</f>
        <v>3.1111111111111109E-3</v>
      </c>
    </row>
    <row r="26" spans="1:21" ht="26.25" customHeight="1" x14ac:dyDescent="0.25">
      <c r="A26" s="122" t="s">
        <v>218</v>
      </c>
      <c r="B26" s="127" t="s">
        <v>87</v>
      </c>
      <c r="C26" s="117">
        <v>5</v>
      </c>
      <c r="D26" s="117">
        <v>6</v>
      </c>
      <c r="E26" s="117">
        <v>5</v>
      </c>
      <c r="F26" s="117">
        <v>5</v>
      </c>
      <c r="G26" s="116">
        <v>0</v>
      </c>
      <c r="H26" s="116">
        <f t="shared" ref="H26:H27" si="28">SUM(C26:G26)</f>
        <v>21</v>
      </c>
      <c r="I26" s="118">
        <v>200000</v>
      </c>
      <c r="J26" s="119">
        <f t="shared" ref="J26:J27" si="29">+C26*$I26</f>
        <v>1000000</v>
      </c>
      <c r="K26" s="119">
        <f t="shared" si="25"/>
        <v>1200000</v>
      </c>
      <c r="L26" s="119">
        <f t="shared" si="25"/>
        <v>1000000</v>
      </c>
      <c r="M26" s="119">
        <f t="shared" si="25"/>
        <v>1000000</v>
      </c>
      <c r="N26" s="118">
        <f t="shared" si="25"/>
        <v>0</v>
      </c>
      <c r="O26" s="120">
        <f t="shared" ref="O26:O27" si="30">SUM(J26:N26)</f>
        <v>4200000</v>
      </c>
      <c r="P26" s="120">
        <f t="shared" ref="P26:P27" si="31">+O26</f>
        <v>4200000</v>
      </c>
      <c r="Q26" s="118">
        <v>0</v>
      </c>
      <c r="R26" s="120"/>
      <c r="S26" s="120">
        <f t="shared" ref="S26:S27" si="32">SUM(P26:R26)</f>
        <v>4200000</v>
      </c>
      <c r="T26" s="121">
        <f>+S26/Resumen!$S$9</f>
        <v>9.3333333333333338E-2</v>
      </c>
    </row>
    <row r="27" spans="1:21" ht="26.25" customHeight="1" x14ac:dyDescent="0.25">
      <c r="A27" s="122" t="s">
        <v>219</v>
      </c>
      <c r="B27" s="127" t="s">
        <v>87</v>
      </c>
      <c r="C27" s="117">
        <v>10</v>
      </c>
      <c r="D27" s="117">
        <v>10</v>
      </c>
      <c r="E27" s="117">
        <v>11</v>
      </c>
      <c r="F27" s="117">
        <v>11</v>
      </c>
      <c r="G27" s="116">
        <v>0</v>
      </c>
      <c r="H27" s="116">
        <f t="shared" si="28"/>
        <v>42</v>
      </c>
      <c r="I27" s="118">
        <v>25000</v>
      </c>
      <c r="J27" s="119">
        <f t="shared" si="29"/>
        <v>250000</v>
      </c>
      <c r="K27" s="119">
        <f t="shared" si="25"/>
        <v>250000</v>
      </c>
      <c r="L27" s="119">
        <f t="shared" si="25"/>
        <v>275000</v>
      </c>
      <c r="M27" s="119">
        <f t="shared" si="25"/>
        <v>275000</v>
      </c>
      <c r="N27" s="118">
        <f t="shared" si="25"/>
        <v>0</v>
      </c>
      <c r="O27" s="120">
        <f t="shared" si="30"/>
        <v>1050000</v>
      </c>
      <c r="P27" s="120">
        <f t="shared" si="31"/>
        <v>1050000</v>
      </c>
      <c r="Q27" s="118">
        <v>0</v>
      </c>
      <c r="R27" s="120"/>
      <c r="S27" s="120">
        <f t="shared" si="32"/>
        <v>1050000</v>
      </c>
      <c r="T27" s="121">
        <f>+S27/Resumen!$S$9</f>
        <v>2.3333333333333334E-2</v>
      </c>
    </row>
    <row r="28" spans="1:21" ht="30" x14ac:dyDescent="0.25">
      <c r="A28" s="129" t="s">
        <v>88</v>
      </c>
      <c r="B28" s="130" t="s">
        <v>85</v>
      </c>
      <c r="C28" s="117">
        <v>2</v>
      </c>
      <c r="D28" s="117">
        <v>2</v>
      </c>
      <c r="E28" s="117">
        <v>2</v>
      </c>
      <c r="F28" s="117">
        <v>2</v>
      </c>
      <c r="G28" s="116">
        <v>2</v>
      </c>
      <c r="H28" s="116">
        <f t="shared" si="24"/>
        <v>10</v>
      </c>
      <c r="I28" s="118">
        <v>7400</v>
      </c>
      <c r="J28" s="119">
        <f t="shared" si="25"/>
        <v>14800</v>
      </c>
      <c r="K28" s="119">
        <f t="shared" si="25"/>
        <v>14800</v>
      </c>
      <c r="L28" s="119">
        <f t="shared" si="25"/>
        <v>14800</v>
      </c>
      <c r="M28" s="119">
        <f t="shared" si="25"/>
        <v>14800</v>
      </c>
      <c r="N28" s="118">
        <f t="shared" si="25"/>
        <v>14800</v>
      </c>
      <c r="O28" s="120">
        <f t="shared" si="26"/>
        <v>74000</v>
      </c>
      <c r="P28" s="120">
        <v>0</v>
      </c>
      <c r="Q28" s="118">
        <f t="shared" si="9"/>
        <v>74000</v>
      </c>
      <c r="R28" s="120"/>
      <c r="S28" s="120">
        <f t="shared" si="27"/>
        <v>74000</v>
      </c>
      <c r="T28" s="121">
        <f>+S28/Resumen!$S$9</f>
        <v>1.6444444444444445E-3</v>
      </c>
      <c r="U28" s="38"/>
    </row>
    <row r="29" spans="1:21" ht="22.5" customHeight="1" x14ac:dyDescent="0.25">
      <c r="A29" s="48" t="s">
        <v>17</v>
      </c>
      <c r="B29" s="41"/>
      <c r="C29" s="43"/>
      <c r="D29" s="42"/>
      <c r="E29" s="42"/>
      <c r="F29" s="42"/>
      <c r="G29" s="44"/>
      <c r="H29" s="28"/>
      <c r="I29" s="36"/>
      <c r="J29" s="46">
        <f>SUM(J5:J28)</f>
        <v>4119800</v>
      </c>
      <c r="K29" s="46">
        <f>SUM(K5:K28)</f>
        <v>6851800</v>
      </c>
      <c r="L29" s="46">
        <f>SUM(L5:L28)</f>
        <v>5658800</v>
      </c>
      <c r="M29" s="46">
        <f>SUM(M5:M28)</f>
        <v>4608800</v>
      </c>
      <c r="N29" s="37">
        <f>SUM(N5:N28)</f>
        <v>1260800</v>
      </c>
      <c r="O29" s="37">
        <f>SUM(J29:N29)</f>
        <v>22500000</v>
      </c>
      <c r="P29" s="37">
        <f>SUM(P5:P28)</f>
        <v>15000000</v>
      </c>
      <c r="Q29" s="37">
        <f>SUM(Q6:Q28)</f>
        <v>7500000</v>
      </c>
      <c r="R29" s="37"/>
      <c r="S29" s="37">
        <f>SUM(P29:R29)</f>
        <v>22500000</v>
      </c>
      <c r="T29" s="34">
        <f>+S29/Resumen!$S$9</f>
        <v>0.5</v>
      </c>
    </row>
    <row r="30" spans="1:21" x14ac:dyDescent="0.25">
      <c r="S30" s="38"/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tabSelected="1" zoomScaleNormal="100" workbookViewId="0">
      <selection activeCell="A6" sqref="A6"/>
    </sheetView>
  </sheetViews>
  <sheetFormatPr defaultColWidth="79" defaultRowHeight="15" x14ac:dyDescent="0.25"/>
  <cols>
    <col min="1" max="1" width="65.7109375" customWidth="1"/>
    <col min="2" max="2" width="13.7109375" customWidth="1"/>
    <col min="3" max="7" width="5.42578125" bestFit="1" customWidth="1"/>
    <col min="8" max="8" width="4.85546875" bestFit="1" customWidth="1"/>
    <col min="9" max="9" width="10.42578125" customWidth="1"/>
    <col min="10" max="10" width="12" customWidth="1"/>
    <col min="11" max="11" width="11.7109375" bestFit="1" customWidth="1"/>
    <col min="12" max="12" width="11.42578125" customWidth="1"/>
    <col min="13" max="13" width="11.7109375" customWidth="1"/>
    <col min="14" max="14" width="12.5703125" customWidth="1"/>
    <col min="15" max="15" width="12.7109375" customWidth="1"/>
    <col min="16" max="16" width="12.5703125" bestFit="1" customWidth="1"/>
    <col min="17" max="17" width="11.28515625" customWidth="1"/>
    <col min="18" max="18" width="4.42578125" bestFit="1" customWidth="1"/>
    <col min="19" max="19" width="13.28515625" bestFit="1" customWidth="1"/>
    <col min="20" max="20" width="8.85546875" customWidth="1"/>
    <col min="21" max="21" width="20.140625" customWidth="1"/>
  </cols>
  <sheetData>
    <row r="1" spans="1:20" ht="18.75" x14ac:dyDescent="0.25">
      <c r="A1" s="163" t="str">
        <f>+Resumen!A1</f>
        <v>PN-L1117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0" ht="18.75" x14ac:dyDescent="0.25">
      <c r="A2" s="197" t="str">
        <f>+Resumen!A2</f>
        <v>COSTOS  ANUALES ESTIMADOS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x14ac:dyDescent="0.25">
      <c r="A3" s="193" t="s">
        <v>0</v>
      </c>
      <c r="B3" s="199" t="s">
        <v>2</v>
      </c>
      <c r="C3" s="201" t="s">
        <v>3</v>
      </c>
      <c r="D3" s="202"/>
      <c r="E3" s="202"/>
      <c r="F3" s="202"/>
      <c r="G3" s="202"/>
      <c r="H3" s="203" t="s">
        <v>4</v>
      </c>
      <c r="I3" s="203" t="s">
        <v>5</v>
      </c>
      <c r="J3" s="186" t="s">
        <v>6</v>
      </c>
      <c r="K3" s="187"/>
      <c r="L3" s="187"/>
      <c r="M3" s="58"/>
      <c r="N3" s="13"/>
      <c r="O3" s="193" t="s">
        <v>7</v>
      </c>
      <c r="P3" s="181" t="s">
        <v>8</v>
      </c>
      <c r="Q3" s="182"/>
      <c r="R3" s="183"/>
      <c r="S3" s="193" t="s">
        <v>7</v>
      </c>
      <c r="T3" s="195" t="s">
        <v>22</v>
      </c>
    </row>
    <row r="4" spans="1:20" x14ac:dyDescent="0.25">
      <c r="A4" s="198"/>
      <c r="B4" s="200"/>
      <c r="C4" s="15" t="s">
        <v>9</v>
      </c>
      <c r="D4" s="16" t="s">
        <v>10</v>
      </c>
      <c r="E4" s="16" t="s">
        <v>11</v>
      </c>
      <c r="F4" s="16" t="s">
        <v>15</v>
      </c>
      <c r="G4" s="16" t="s">
        <v>16</v>
      </c>
      <c r="H4" s="204"/>
      <c r="I4" s="204"/>
      <c r="J4" s="57" t="s">
        <v>9</v>
      </c>
      <c r="K4" s="58" t="s">
        <v>10</v>
      </c>
      <c r="L4" s="58" t="s">
        <v>11</v>
      </c>
      <c r="M4" s="16" t="s">
        <v>15</v>
      </c>
      <c r="N4" s="16" t="s">
        <v>16</v>
      </c>
      <c r="O4" s="198"/>
      <c r="P4" s="18" t="s">
        <v>12</v>
      </c>
      <c r="Q4" s="19" t="s">
        <v>13</v>
      </c>
      <c r="R4" s="20" t="s">
        <v>14</v>
      </c>
      <c r="S4" s="194"/>
      <c r="T4" s="196"/>
    </row>
    <row r="5" spans="1:20" ht="21" x14ac:dyDescent="0.25">
      <c r="A5" s="54" t="s">
        <v>24</v>
      </c>
      <c r="B5" s="25"/>
      <c r="C5" s="39"/>
      <c r="D5" s="40"/>
      <c r="E5" s="40"/>
      <c r="F5" s="39"/>
      <c r="G5" s="24"/>
      <c r="H5" s="25"/>
      <c r="I5" s="21"/>
      <c r="J5" s="45"/>
      <c r="K5" s="47"/>
      <c r="L5" s="45"/>
      <c r="M5" s="47"/>
      <c r="N5" s="21"/>
      <c r="O5" s="21"/>
      <c r="P5" s="21"/>
      <c r="Q5" s="21"/>
      <c r="R5" s="21"/>
      <c r="S5" s="21"/>
      <c r="T5" s="31"/>
    </row>
    <row r="6" spans="1:20" ht="15.75" x14ac:dyDescent="0.25">
      <c r="A6" s="131" t="s">
        <v>25</v>
      </c>
      <c r="B6" s="116"/>
      <c r="C6" s="117"/>
      <c r="D6" s="117"/>
      <c r="E6" s="117"/>
      <c r="F6" s="117"/>
      <c r="G6" s="116"/>
      <c r="H6" s="116"/>
      <c r="I6" s="115"/>
      <c r="J6" s="125"/>
      <c r="K6" s="125"/>
      <c r="L6" s="125"/>
      <c r="M6" s="125"/>
      <c r="N6" s="115"/>
      <c r="O6" s="115"/>
      <c r="P6" s="115"/>
      <c r="Q6" s="115"/>
      <c r="R6" s="115"/>
      <c r="S6" s="115"/>
      <c r="T6" s="121"/>
    </row>
    <row r="7" spans="1:20" ht="30" x14ac:dyDescent="0.25">
      <c r="A7" s="126" t="s">
        <v>95</v>
      </c>
      <c r="B7" s="127" t="s">
        <v>83</v>
      </c>
      <c r="C7" s="117">
        <v>1</v>
      </c>
      <c r="D7" s="117">
        <v>1</v>
      </c>
      <c r="E7" s="117">
        <v>1</v>
      </c>
      <c r="F7" s="117">
        <v>1</v>
      </c>
      <c r="G7" s="116">
        <v>0</v>
      </c>
      <c r="H7" s="116">
        <f>SUM(C7:G7)</f>
        <v>4</v>
      </c>
      <c r="I7" s="118">
        <v>10000</v>
      </c>
      <c r="J7" s="119">
        <f>+C7*$I7</f>
        <v>10000</v>
      </c>
      <c r="K7" s="119">
        <f t="shared" ref="K7:N11" si="0">+D7*$I7</f>
        <v>10000</v>
      </c>
      <c r="L7" s="119">
        <f t="shared" si="0"/>
        <v>10000</v>
      </c>
      <c r="M7" s="119">
        <f t="shared" si="0"/>
        <v>10000</v>
      </c>
      <c r="N7" s="118">
        <f t="shared" si="0"/>
        <v>0</v>
      </c>
      <c r="O7" s="120">
        <f>SUM(J7:N7)</f>
        <v>40000</v>
      </c>
      <c r="P7" s="120">
        <v>0</v>
      </c>
      <c r="Q7" s="118">
        <f>+O7</f>
        <v>40000</v>
      </c>
      <c r="R7" s="120"/>
      <c r="S7" s="120">
        <f>SUM(P7:R7)</f>
        <v>40000</v>
      </c>
      <c r="T7" s="121">
        <f>+S7/Resumen!$S$9</f>
        <v>8.8888888888888893E-4</v>
      </c>
    </row>
    <row r="8" spans="1:20" ht="30" x14ac:dyDescent="0.25">
      <c r="A8" s="128" t="s">
        <v>84</v>
      </c>
      <c r="B8" s="127" t="s">
        <v>85</v>
      </c>
      <c r="C8" s="117">
        <v>1</v>
      </c>
      <c r="D8" s="117">
        <v>1</v>
      </c>
      <c r="E8" s="117">
        <v>1</v>
      </c>
      <c r="F8" s="117">
        <v>1</v>
      </c>
      <c r="G8" s="116">
        <v>0</v>
      </c>
      <c r="H8" s="116">
        <f t="shared" ref="H8:H11" si="1">SUM(C8:G8)</f>
        <v>4</v>
      </c>
      <c r="I8" s="118">
        <v>35000</v>
      </c>
      <c r="J8" s="119">
        <f t="shared" ref="J8:J11" si="2">+C8*$I8</f>
        <v>35000</v>
      </c>
      <c r="K8" s="119">
        <f t="shared" si="0"/>
        <v>35000</v>
      </c>
      <c r="L8" s="119">
        <f t="shared" si="0"/>
        <v>35000</v>
      </c>
      <c r="M8" s="119">
        <f t="shared" si="0"/>
        <v>35000</v>
      </c>
      <c r="N8" s="118">
        <f t="shared" si="0"/>
        <v>0</v>
      </c>
      <c r="O8" s="120">
        <f t="shared" ref="O8:O11" si="3">SUM(J8:N8)</f>
        <v>140000</v>
      </c>
      <c r="P8" s="120">
        <v>0</v>
      </c>
      <c r="Q8" s="118">
        <f>+O8</f>
        <v>140000</v>
      </c>
      <c r="R8" s="120"/>
      <c r="S8" s="120">
        <f t="shared" ref="S8:S11" si="4">SUM(P8:R8)</f>
        <v>140000</v>
      </c>
      <c r="T8" s="121">
        <f>+S8/Resumen!$S$9</f>
        <v>3.1111111111111109E-3</v>
      </c>
    </row>
    <row r="9" spans="1:20" ht="30" x14ac:dyDescent="0.25">
      <c r="A9" s="122" t="s">
        <v>220</v>
      </c>
      <c r="B9" s="127" t="s">
        <v>87</v>
      </c>
      <c r="C9" s="117">
        <v>3</v>
      </c>
      <c r="D9" s="117">
        <v>6</v>
      </c>
      <c r="E9" s="117">
        <v>6</v>
      </c>
      <c r="F9" s="117">
        <v>5</v>
      </c>
      <c r="G9" s="116">
        <v>0</v>
      </c>
      <c r="H9" s="116">
        <f t="shared" si="1"/>
        <v>20</v>
      </c>
      <c r="I9" s="118">
        <v>50000</v>
      </c>
      <c r="J9" s="119">
        <f t="shared" si="2"/>
        <v>150000</v>
      </c>
      <c r="K9" s="119">
        <f t="shared" si="0"/>
        <v>300000</v>
      </c>
      <c r="L9" s="119">
        <f t="shared" si="0"/>
        <v>300000</v>
      </c>
      <c r="M9" s="119">
        <f t="shared" si="0"/>
        <v>250000</v>
      </c>
      <c r="N9" s="118">
        <f t="shared" si="0"/>
        <v>0</v>
      </c>
      <c r="O9" s="120">
        <f t="shared" si="3"/>
        <v>1000000</v>
      </c>
      <c r="P9" s="120">
        <f t="shared" ref="P9" si="5">+O9</f>
        <v>1000000</v>
      </c>
      <c r="Q9" s="118">
        <v>0</v>
      </c>
      <c r="R9" s="120"/>
      <c r="S9" s="120">
        <f t="shared" si="4"/>
        <v>1000000</v>
      </c>
      <c r="T9" s="121">
        <f>+S9/Resumen!$S$9</f>
        <v>2.2222222222222223E-2</v>
      </c>
    </row>
    <row r="10" spans="1:20" ht="30" x14ac:dyDescent="0.25">
      <c r="A10" s="129" t="s">
        <v>88</v>
      </c>
      <c r="B10" s="130" t="s">
        <v>85</v>
      </c>
      <c r="C10" s="117">
        <v>1</v>
      </c>
      <c r="D10" s="117">
        <v>1</v>
      </c>
      <c r="E10" s="117">
        <v>1</v>
      </c>
      <c r="F10" s="117">
        <v>1</v>
      </c>
      <c r="G10" s="116">
        <v>0</v>
      </c>
      <c r="H10" s="116">
        <f t="shared" si="1"/>
        <v>4</v>
      </c>
      <c r="I10" s="118">
        <v>4000</v>
      </c>
      <c r="J10" s="119">
        <f t="shared" si="2"/>
        <v>4000</v>
      </c>
      <c r="K10" s="119">
        <f t="shared" si="0"/>
        <v>4000</v>
      </c>
      <c r="L10" s="119">
        <f t="shared" si="0"/>
        <v>4000</v>
      </c>
      <c r="M10" s="119">
        <f t="shared" si="0"/>
        <v>4000</v>
      </c>
      <c r="N10" s="118">
        <f t="shared" si="0"/>
        <v>0</v>
      </c>
      <c r="O10" s="120">
        <f t="shared" si="3"/>
        <v>16000</v>
      </c>
      <c r="P10" s="120">
        <v>0</v>
      </c>
      <c r="Q10" s="118">
        <f>+O10</f>
        <v>16000</v>
      </c>
      <c r="R10" s="120"/>
      <c r="S10" s="120">
        <f t="shared" si="4"/>
        <v>16000</v>
      </c>
      <c r="T10" s="121">
        <f>+S10/Resumen!$S$9</f>
        <v>3.5555555555555557E-4</v>
      </c>
    </row>
    <row r="11" spans="1:20" ht="25.5" x14ac:dyDescent="0.25">
      <c r="A11" s="115" t="s">
        <v>89</v>
      </c>
      <c r="B11" s="116" t="s">
        <v>90</v>
      </c>
      <c r="C11" s="117">
        <v>0</v>
      </c>
      <c r="D11" s="117">
        <v>1</v>
      </c>
      <c r="E11" s="117">
        <v>1</v>
      </c>
      <c r="F11" s="117">
        <v>2</v>
      </c>
      <c r="G11" s="116">
        <v>2</v>
      </c>
      <c r="H11" s="116">
        <f t="shared" si="1"/>
        <v>6</v>
      </c>
      <c r="I11" s="118">
        <v>10000</v>
      </c>
      <c r="J11" s="119">
        <f t="shared" si="2"/>
        <v>0</v>
      </c>
      <c r="K11" s="119">
        <f t="shared" si="0"/>
        <v>10000</v>
      </c>
      <c r="L11" s="119">
        <f t="shared" si="0"/>
        <v>10000</v>
      </c>
      <c r="M11" s="119">
        <f t="shared" si="0"/>
        <v>20000</v>
      </c>
      <c r="N11" s="118">
        <f t="shared" si="0"/>
        <v>20000</v>
      </c>
      <c r="O11" s="120">
        <f t="shared" si="3"/>
        <v>60000</v>
      </c>
      <c r="P11" s="120">
        <v>0</v>
      </c>
      <c r="Q11" s="118">
        <f>+O11</f>
        <v>60000</v>
      </c>
      <c r="R11" s="120"/>
      <c r="S11" s="120">
        <f t="shared" si="4"/>
        <v>60000</v>
      </c>
      <c r="T11" s="121">
        <f>+S11/Resumen!$S$9</f>
        <v>1.3333333333333333E-3</v>
      </c>
    </row>
    <row r="12" spans="1:20" ht="31.5" x14ac:dyDescent="0.25">
      <c r="A12" s="132" t="s">
        <v>26</v>
      </c>
      <c r="B12" s="116"/>
      <c r="C12" s="117"/>
      <c r="D12" s="117"/>
      <c r="E12" s="117"/>
      <c r="F12" s="117"/>
      <c r="G12" s="116"/>
      <c r="H12" s="116"/>
      <c r="I12" s="118"/>
      <c r="J12" s="119"/>
      <c r="K12" s="119"/>
      <c r="L12" s="119"/>
      <c r="M12" s="119"/>
      <c r="N12" s="118"/>
      <c r="O12" s="120"/>
      <c r="P12" s="120"/>
      <c r="Q12" s="118"/>
      <c r="R12" s="120"/>
      <c r="S12" s="133"/>
      <c r="T12" s="121"/>
    </row>
    <row r="13" spans="1:20" x14ac:dyDescent="0.25">
      <c r="A13" s="124" t="s">
        <v>96</v>
      </c>
      <c r="B13" s="116"/>
      <c r="C13" s="117"/>
      <c r="D13" s="117"/>
      <c r="E13" s="117"/>
      <c r="F13" s="117"/>
      <c r="G13" s="116"/>
      <c r="H13" s="116"/>
      <c r="I13" s="115"/>
      <c r="J13" s="125"/>
      <c r="K13" s="125"/>
      <c r="L13" s="125"/>
      <c r="M13" s="125"/>
      <c r="N13" s="115"/>
      <c r="O13" s="115"/>
      <c r="P13" s="115"/>
      <c r="Q13" s="115"/>
      <c r="R13" s="115"/>
      <c r="S13" s="115"/>
      <c r="T13" s="121"/>
    </row>
    <row r="14" spans="1:20" ht="30" x14ac:dyDescent="0.25">
      <c r="A14" s="126" t="s">
        <v>97</v>
      </c>
      <c r="B14" s="127" t="s">
        <v>98</v>
      </c>
      <c r="C14" s="117">
        <v>1</v>
      </c>
      <c r="D14" s="117">
        <v>1</v>
      </c>
      <c r="E14" s="117">
        <v>1</v>
      </c>
      <c r="F14" s="117">
        <v>1</v>
      </c>
      <c r="G14" s="116">
        <v>0</v>
      </c>
      <c r="H14" s="116">
        <f t="shared" ref="H14" si="6">SUM(C14:G14)</f>
        <v>4</v>
      </c>
      <c r="I14" s="118">
        <v>10000</v>
      </c>
      <c r="J14" s="119">
        <f>+C14*$I14</f>
        <v>10000</v>
      </c>
      <c r="K14" s="119">
        <f t="shared" ref="K14:N18" si="7">+D14*$I14</f>
        <v>10000</v>
      </c>
      <c r="L14" s="119">
        <f t="shared" si="7"/>
        <v>10000</v>
      </c>
      <c r="M14" s="119">
        <f t="shared" si="7"/>
        <v>10000</v>
      </c>
      <c r="N14" s="118">
        <f t="shared" si="7"/>
        <v>0</v>
      </c>
      <c r="O14" s="120">
        <f>SUM(J14:N14)</f>
        <v>40000</v>
      </c>
      <c r="P14" s="120">
        <v>0</v>
      </c>
      <c r="Q14" s="118">
        <f>+O14</f>
        <v>40000</v>
      </c>
      <c r="R14" s="120"/>
      <c r="S14" s="120">
        <f>SUM(P14:R14)</f>
        <v>40000</v>
      </c>
      <c r="T14" s="121">
        <f>+S14/Resumen!$S$9</f>
        <v>8.8888888888888893E-4</v>
      </c>
    </row>
    <row r="15" spans="1:20" ht="30" x14ac:dyDescent="0.25">
      <c r="A15" s="128" t="s">
        <v>99</v>
      </c>
      <c r="B15" s="127" t="s">
        <v>85</v>
      </c>
      <c r="C15" s="117">
        <v>1</v>
      </c>
      <c r="D15" s="117">
        <v>1</v>
      </c>
      <c r="E15" s="117">
        <v>1</v>
      </c>
      <c r="F15" s="117">
        <v>1</v>
      </c>
      <c r="G15" s="116">
        <v>0</v>
      </c>
      <c r="H15" s="116">
        <f>SUM(C15:G15)</f>
        <v>4</v>
      </c>
      <c r="I15" s="118">
        <v>5000</v>
      </c>
      <c r="J15" s="119">
        <f t="shared" ref="J15:J18" si="8">+C15*$I15</f>
        <v>5000</v>
      </c>
      <c r="K15" s="119">
        <f t="shared" si="7"/>
        <v>5000</v>
      </c>
      <c r="L15" s="119">
        <f t="shared" si="7"/>
        <v>5000</v>
      </c>
      <c r="M15" s="119">
        <f t="shared" si="7"/>
        <v>5000</v>
      </c>
      <c r="N15" s="118">
        <f t="shared" si="7"/>
        <v>0</v>
      </c>
      <c r="O15" s="120">
        <f t="shared" ref="O15:O18" si="9">SUM(J15:N15)</f>
        <v>20000</v>
      </c>
      <c r="P15" s="120">
        <v>0</v>
      </c>
      <c r="Q15" s="118">
        <f>+O15</f>
        <v>20000</v>
      </c>
      <c r="R15" s="120"/>
      <c r="S15" s="120">
        <f t="shared" ref="S15:S18" si="10">SUM(P15:R15)</f>
        <v>20000</v>
      </c>
      <c r="T15" s="121">
        <f>+S15/Resumen!$S$9</f>
        <v>4.4444444444444447E-4</v>
      </c>
    </row>
    <row r="16" spans="1:20" ht="30" x14ac:dyDescent="0.25">
      <c r="A16" s="122" t="s">
        <v>100</v>
      </c>
      <c r="B16" s="127" t="s">
        <v>101</v>
      </c>
      <c r="C16" s="117">
        <v>3</v>
      </c>
      <c r="D16" s="117">
        <v>3</v>
      </c>
      <c r="E16" s="117">
        <v>3</v>
      </c>
      <c r="F16" s="117">
        <v>3</v>
      </c>
      <c r="G16" s="116">
        <v>3</v>
      </c>
      <c r="H16" s="116">
        <f t="shared" ref="H16:H18" si="11">SUM(C16:G16)</f>
        <v>15</v>
      </c>
      <c r="I16" s="118">
        <v>200000</v>
      </c>
      <c r="J16" s="119">
        <f t="shared" si="8"/>
        <v>600000</v>
      </c>
      <c r="K16" s="119">
        <f t="shared" si="7"/>
        <v>600000</v>
      </c>
      <c r="L16" s="119">
        <f t="shared" si="7"/>
        <v>600000</v>
      </c>
      <c r="M16" s="119">
        <f t="shared" si="7"/>
        <v>600000</v>
      </c>
      <c r="N16" s="118">
        <f t="shared" si="7"/>
        <v>600000</v>
      </c>
      <c r="O16" s="120">
        <f t="shared" si="9"/>
        <v>3000000</v>
      </c>
      <c r="P16" s="120">
        <v>0</v>
      </c>
      <c r="Q16" s="118">
        <f>+O16</f>
        <v>3000000</v>
      </c>
      <c r="R16" s="120"/>
      <c r="S16" s="120">
        <f t="shared" si="10"/>
        <v>3000000</v>
      </c>
      <c r="T16" s="121">
        <f>+S16/Resumen!$S$9</f>
        <v>6.6666666666666666E-2</v>
      </c>
    </row>
    <row r="17" spans="1:20" ht="30" x14ac:dyDescent="0.25">
      <c r="A17" s="129" t="s">
        <v>102</v>
      </c>
      <c r="B17" s="130" t="s">
        <v>85</v>
      </c>
      <c r="C17" s="117">
        <v>1</v>
      </c>
      <c r="D17" s="117">
        <v>1</v>
      </c>
      <c r="E17" s="117">
        <v>1</v>
      </c>
      <c r="F17" s="117">
        <v>1</v>
      </c>
      <c r="G17" s="116">
        <v>1</v>
      </c>
      <c r="H17" s="116">
        <f t="shared" si="11"/>
        <v>5</v>
      </c>
      <c r="I17" s="118">
        <v>50000</v>
      </c>
      <c r="J17" s="119">
        <f t="shared" si="8"/>
        <v>50000</v>
      </c>
      <c r="K17" s="119">
        <f t="shared" si="7"/>
        <v>50000</v>
      </c>
      <c r="L17" s="119">
        <f t="shared" si="7"/>
        <v>50000</v>
      </c>
      <c r="M17" s="119">
        <f t="shared" si="7"/>
        <v>50000</v>
      </c>
      <c r="N17" s="118">
        <f t="shared" si="7"/>
        <v>50000</v>
      </c>
      <c r="O17" s="120">
        <f t="shared" si="9"/>
        <v>250000</v>
      </c>
      <c r="P17" s="120">
        <v>0</v>
      </c>
      <c r="Q17" s="118">
        <f>+O17</f>
        <v>250000</v>
      </c>
      <c r="R17" s="120"/>
      <c r="S17" s="120">
        <f t="shared" si="10"/>
        <v>250000</v>
      </c>
      <c r="T17" s="121">
        <f>+S17/Resumen!$S$9</f>
        <v>5.5555555555555558E-3</v>
      </c>
    </row>
    <row r="18" spans="1:20" ht="25.5" x14ac:dyDescent="0.25">
      <c r="A18" s="115" t="s">
        <v>89</v>
      </c>
      <c r="B18" s="116" t="s">
        <v>90</v>
      </c>
      <c r="C18" s="117">
        <v>0</v>
      </c>
      <c r="D18" s="117">
        <v>1</v>
      </c>
      <c r="E18" s="117">
        <v>1</v>
      </c>
      <c r="F18" s="117">
        <v>2</v>
      </c>
      <c r="G18" s="116">
        <v>2</v>
      </c>
      <c r="H18" s="116">
        <f t="shared" si="11"/>
        <v>6</v>
      </c>
      <c r="I18" s="118">
        <v>7000</v>
      </c>
      <c r="J18" s="119">
        <f t="shared" si="8"/>
        <v>0</v>
      </c>
      <c r="K18" s="119">
        <f t="shared" si="7"/>
        <v>7000</v>
      </c>
      <c r="L18" s="119">
        <f t="shared" si="7"/>
        <v>7000</v>
      </c>
      <c r="M18" s="119">
        <f t="shared" si="7"/>
        <v>14000</v>
      </c>
      <c r="N18" s="118">
        <f t="shared" si="7"/>
        <v>14000</v>
      </c>
      <c r="O18" s="120">
        <f t="shared" si="9"/>
        <v>42000</v>
      </c>
      <c r="P18" s="120">
        <v>0</v>
      </c>
      <c r="Q18" s="118">
        <f>+O18</f>
        <v>42000</v>
      </c>
      <c r="R18" s="120"/>
      <c r="S18" s="120">
        <f t="shared" si="10"/>
        <v>42000</v>
      </c>
      <c r="T18" s="121">
        <f>+S18/Resumen!$S$9</f>
        <v>9.3333333333333332E-4</v>
      </c>
    </row>
    <row r="19" spans="1:20" x14ac:dyDescent="0.25">
      <c r="A19" s="124" t="s">
        <v>103</v>
      </c>
      <c r="B19" s="116"/>
      <c r="C19" s="117"/>
      <c r="D19" s="117"/>
      <c r="E19" s="117"/>
      <c r="F19" s="117"/>
      <c r="G19" s="116"/>
      <c r="H19" s="116"/>
      <c r="I19" s="115"/>
      <c r="J19" s="125"/>
      <c r="K19" s="125"/>
      <c r="L19" s="125"/>
      <c r="M19" s="125"/>
      <c r="N19" s="115"/>
      <c r="O19" s="115"/>
      <c r="P19" s="115"/>
      <c r="Q19" s="115"/>
      <c r="R19" s="115"/>
      <c r="S19" s="115"/>
      <c r="T19" s="121"/>
    </row>
    <row r="20" spans="1:20" ht="30" x14ac:dyDescent="0.25">
      <c r="A20" s="126" t="s">
        <v>97</v>
      </c>
      <c r="B20" s="127" t="s">
        <v>83</v>
      </c>
      <c r="C20" s="117">
        <v>1</v>
      </c>
      <c r="D20" s="117">
        <v>1</v>
      </c>
      <c r="E20" s="117">
        <v>1</v>
      </c>
      <c r="F20" s="117">
        <v>1</v>
      </c>
      <c r="G20" s="116">
        <v>0</v>
      </c>
      <c r="H20" s="116">
        <f t="shared" ref="H20" si="12">SUM(C20:G20)</f>
        <v>4</v>
      </c>
      <c r="I20" s="118">
        <v>10000</v>
      </c>
      <c r="J20" s="119">
        <f>+C20*$I20</f>
        <v>10000</v>
      </c>
      <c r="K20" s="119">
        <f t="shared" ref="K20:N24" si="13">+D20*$I20</f>
        <v>10000</v>
      </c>
      <c r="L20" s="119">
        <f t="shared" si="13"/>
        <v>10000</v>
      </c>
      <c r="M20" s="119">
        <f t="shared" si="13"/>
        <v>10000</v>
      </c>
      <c r="N20" s="118">
        <f t="shared" si="13"/>
        <v>0</v>
      </c>
      <c r="O20" s="120">
        <f>SUM(J20:N20)</f>
        <v>40000</v>
      </c>
      <c r="P20" s="120">
        <v>0</v>
      </c>
      <c r="Q20" s="118">
        <f>+O20</f>
        <v>40000</v>
      </c>
      <c r="R20" s="120"/>
      <c r="S20" s="120">
        <f>SUM(P20:R20)</f>
        <v>40000</v>
      </c>
      <c r="T20" s="121">
        <f>+S20/Resumen!$S$9</f>
        <v>8.8888888888888893E-4</v>
      </c>
    </row>
    <row r="21" spans="1:20" ht="30" x14ac:dyDescent="0.25">
      <c r="A21" s="128" t="s">
        <v>84</v>
      </c>
      <c r="B21" s="127" t="s">
        <v>85</v>
      </c>
      <c r="C21" s="117">
        <v>1</v>
      </c>
      <c r="D21" s="117">
        <v>1</v>
      </c>
      <c r="E21" s="117">
        <v>1</v>
      </c>
      <c r="F21" s="117">
        <v>1</v>
      </c>
      <c r="G21" s="116">
        <v>0</v>
      </c>
      <c r="H21" s="116">
        <f>SUM(C21:G21)</f>
        <v>4</v>
      </c>
      <c r="I21" s="118">
        <v>15000</v>
      </c>
      <c r="J21" s="119">
        <f t="shared" ref="J21:J24" si="14">+C21*$I21</f>
        <v>15000</v>
      </c>
      <c r="K21" s="119">
        <f t="shared" si="13"/>
        <v>15000</v>
      </c>
      <c r="L21" s="119">
        <f t="shared" si="13"/>
        <v>15000</v>
      </c>
      <c r="M21" s="119">
        <f t="shared" si="13"/>
        <v>15000</v>
      </c>
      <c r="N21" s="118">
        <f t="shared" si="13"/>
        <v>0</v>
      </c>
      <c r="O21" s="120">
        <f t="shared" ref="O21:O24" si="15">SUM(J21:N21)</f>
        <v>60000</v>
      </c>
      <c r="P21" s="120">
        <v>0</v>
      </c>
      <c r="Q21" s="118">
        <f>+O21</f>
        <v>60000</v>
      </c>
      <c r="R21" s="120"/>
      <c r="S21" s="120">
        <f t="shared" ref="S21:S24" si="16">SUM(P21:R21)</f>
        <v>60000</v>
      </c>
      <c r="T21" s="121">
        <f>+S21/Resumen!$S$9</f>
        <v>1.3333333333333333E-3</v>
      </c>
    </row>
    <row r="22" spans="1:20" ht="30" x14ac:dyDescent="0.25">
      <c r="A22" s="122" t="s">
        <v>221</v>
      </c>
      <c r="B22" s="127" t="s">
        <v>87</v>
      </c>
      <c r="C22" s="117">
        <v>3</v>
      </c>
      <c r="D22" s="117">
        <v>6</v>
      </c>
      <c r="E22" s="117">
        <v>5</v>
      </c>
      <c r="F22" s="117">
        <v>0</v>
      </c>
      <c r="G22" s="116">
        <v>0</v>
      </c>
      <c r="H22" s="116">
        <f t="shared" ref="H22:H24" si="17">SUM(C22:G22)</f>
        <v>14</v>
      </c>
      <c r="I22" s="118">
        <v>200000</v>
      </c>
      <c r="J22" s="119">
        <f t="shared" si="14"/>
        <v>600000</v>
      </c>
      <c r="K22" s="119">
        <f t="shared" si="13"/>
        <v>1200000</v>
      </c>
      <c r="L22" s="119">
        <f t="shared" si="13"/>
        <v>1000000</v>
      </c>
      <c r="M22" s="119">
        <f t="shared" si="13"/>
        <v>0</v>
      </c>
      <c r="N22" s="118">
        <f t="shared" si="13"/>
        <v>0</v>
      </c>
      <c r="O22" s="120">
        <f t="shared" si="15"/>
        <v>2800000</v>
      </c>
      <c r="P22" s="120">
        <f t="shared" ref="P22" si="18">+O22</f>
        <v>2800000</v>
      </c>
      <c r="Q22" s="118">
        <v>0</v>
      </c>
      <c r="R22" s="120"/>
      <c r="S22" s="120">
        <f t="shared" si="16"/>
        <v>2800000</v>
      </c>
      <c r="T22" s="121">
        <f>+S22/Resumen!$S$9</f>
        <v>6.222222222222222E-2</v>
      </c>
    </row>
    <row r="23" spans="1:20" ht="30" x14ac:dyDescent="0.25">
      <c r="A23" s="129" t="s">
        <v>88</v>
      </c>
      <c r="B23" s="130" t="s">
        <v>85</v>
      </c>
      <c r="C23" s="117">
        <v>1</v>
      </c>
      <c r="D23" s="117">
        <v>4</v>
      </c>
      <c r="E23" s="117">
        <v>4</v>
      </c>
      <c r="F23" s="117">
        <v>4</v>
      </c>
      <c r="G23" s="116">
        <v>4</v>
      </c>
      <c r="H23" s="116">
        <f t="shared" si="17"/>
        <v>17</v>
      </c>
      <c r="I23" s="118">
        <v>50000</v>
      </c>
      <c r="J23" s="119">
        <f t="shared" si="14"/>
        <v>50000</v>
      </c>
      <c r="K23" s="119">
        <f t="shared" si="13"/>
        <v>200000</v>
      </c>
      <c r="L23" s="119">
        <f t="shared" si="13"/>
        <v>200000</v>
      </c>
      <c r="M23" s="119">
        <f t="shared" si="13"/>
        <v>200000</v>
      </c>
      <c r="N23" s="118">
        <f t="shared" si="13"/>
        <v>200000</v>
      </c>
      <c r="O23" s="120">
        <f t="shared" si="15"/>
        <v>850000</v>
      </c>
      <c r="P23" s="120">
        <v>0</v>
      </c>
      <c r="Q23" s="118">
        <f>+O23</f>
        <v>850000</v>
      </c>
      <c r="R23" s="120"/>
      <c r="S23" s="120">
        <f t="shared" si="16"/>
        <v>850000</v>
      </c>
      <c r="T23" s="121">
        <f>+S23/Resumen!$S$9</f>
        <v>1.8888888888888889E-2</v>
      </c>
    </row>
    <row r="24" spans="1:20" ht="25.5" x14ac:dyDescent="0.25">
      <c r="A24" s="115" t="s">
        <v>89</v>
      </c>
      <c r="B24" s="116" t="s">
        <v>90</v>
      </c>
      <c r="C24" s="117">
        <v>0</v>
      </c>
      <c r="D24" s="117">
        <v>1</v>
      </c>
      <c r="E24" s="117">
        <v>1</v>
      </c>
      <c r="F24" s="117">
        <v>2</v>
      </c>
      <c r="G24" s="116">
        <v>2</v>
      </c>
      <c r="H24" s="116">
        <f t="shared" si="17"/>
        <v>6</v>
      </c>
      <c r="I24" s="118">
        <v>7000</v>
      </c>
      <c r="J24" s="119">
        <f t="shared" si="14"/>
        <v>0</v>
      </c>
      <c r="K24" s="119">
        <f t="shared" si="13"/>
        <v>7000</v>
      </c>
      <c r="L24" s="119">
        <f t="shared" si="13"/>
        <v>7000</v>
      </c>
      <c r="M24" s="119">
        <f t="shared" si="13"/>
        <v>14000</v>
      </c>
      <c r="N24" s="118">
        <f t="shared" si="13"/>
        <v>14000</v>
      </c>
      <c r="O24" s="120">
        <f t="shared" si="15"/>
        <v>42000</v>
      </c>
      <c r="P24" s="120">
        <v>0</v>
      </c>
      <c r="Q24" s="118">
        <f>+O24</f>
        <v>42000</v>
      </c>
      <c r="R24" s="120"/>
      <c r="S24" s="120">
        <f t="shared" si="16"/>
        <v>42000</v>
      </c>
      <c r="T24" s="121">
        <f>+S24/Resumen!$S$9</f>
        <v>9.3333333333333332E-4</v>
      </c>
    </row>
    <row r="25" spans="1:20" x14ac:dyDescent="0.25">
      <c r="A25" s="124" t="s">
        <v>104</v>
      </c>
      <c r="B25" s="116"/>
      <c r="C25" s="117"/>
      <c r="D25" s="117"/>
      <c r="E25" s="117"/>
      <c r="F25" s="117"/>
      <c r="G25" s="116"/>
      <c r="H25" s="116"/>
      <c r="I25" s="115"/>
      <c r="J25" s="125"/>
      <c r="K25" s="125"/>
      <c r="L25" s="125"/>
      <c r="M25" s="125"/>
      <c r="N25" s="115"/>
      <c r="O25" s="115"/>
      <c r="P25" s="115"/>
      <c r="Q25" s="115"/>
      <c r="R25" s="115"/>
      <c r="S25" s="115"/>
      <c r="T25" s="121"/>
    </row>
    <row r="26" spans="1:20" ht="30" x14ac:dyDescent="0.25">
      <c r="A26" s="126" t="s">
        <v>92</v>
      </c>
      <c r="B26" s="127" t="s">
        <v>83</v>
      </c>
      <c r="C26" s="117">
        <v>1</v>
      </c>
      <c r="D26" s="117">
        <v>1</v>
      </c>
      <c r="E26" s="117">
        <v>0</v>
      </c>
      <c r="F26" s="117">
        <v>0</v>
      </c>
      <c r="G26" s="116">
        <v>0</v>
      </c>
      <c r="H26" s="116">
        <f t="shared" ref="H26" si="19">SUM(C26:G26)</f>
        <v>2</v>
      </c>
      <c r="I26" s="118">
        <v>10000</v>
      </c>
      <c r="J26" s="119">
        <f t="shared" ref="J26:N29" si="20">+C26*$I26</f>
        <v>10000</v>
      </c>
      <c r="K26" s="119">
        <f t="shared" si="20"/>
        <v>10000</v>
      </c>
      <c r="L26" s="119">
        <f t="shared" si="20"/>
        <v>0</v>
      </c>
      <c r="M26" s="119">
        <f t="shared" si="20"/>
        <v>0</v>
      </c>
      <c r="N26" s="118">
        <f t="shared" si="20"/>
        <v>0</v>
      </c>
      <c r="O26" s="120">
        <f t="shared" ref="O26" si="21">SUM(J26:N26)</f>
        <v>20000</v>
      </c>
      <c r="P26" s="120">
        <v>0</v>
      </c>
      <c r="Q26" s="118">
        <f t="shared" ref="Q26:Q29" si="22">+O26</f>
        <v>20000</v>
      </c>
      <c r="R26" s="120"/>
      <c r="S26" s="120">
        <f t="shared" ref="S26" si="23">SUM(P26:R26)</f>
        <v>20000</v>
      </c>
      <c r="T26" s="121">
        <f>+S26/Resumen!$S$9</f>
        <v>4.4444444444444447E-4</v>
      </c>
    </row>
    <row r="27" spans="1:20" ht="30" x14ac:dyDescent="0.25">
      <c r="A27" s="128" t="s">
        <v>84</v>
      </c>
      <c r="B27" s="127" t="s">
        <v>85</v>
      </c>
      <c r="C27" s="117">
        <v>1</v>
      </c>
      <c r="D27" s="117">
        <v>1</v>
      </c>
      <c r="E27" s="117">
        <v>0</v>
      </c>
      <c r="F27" s="117">
        <v>0</v>
      </c>
      <c r="G27" s="116">
        <v>0</v>
      </c>
      <c r="H27" s="116">
        <f>SUM(C27:G27)</f>
        <v>2</v>
      </c>
      <c r="I27" s="118">
        <v>15000</v>
      </c>
      <c r="J27" s="119">
        <f>+C27*$I27</f>
        <v>15000</v>
      </c>
      <c r="K27" s="119">
        <f t="shared" si="20"/>
        <v>15000</v>
      </c>
      <c r="L27" s="119">
        <f t="shared" si="20"/>
        <v>0</v>
      </c>
      <c r="M27" s="119">
        <f t="shared" si="20"/>
        <v>0</v>
      </c>
      <c r="N27" s="118">
        <f t="shared" si="20"/>
        <v>0</v>
      </c>
      <c r="O27" s="120">
        <f>SUM(J27:N27)</f>
        <v>30000</v>
      </c>
      <c r="P27" s="120">
        <v>0</v>
      </c>
      <c r="Q27" s="118">
        <f t="shared" si="22"/>
        <v>30000</v>
      </c>
      <c r="R27" s="120"/>
      <c r="S27" s="120">
        <f>SUM(P27:R27)</f>
        <v>30000</v>
      </c>
      <c r="T27" s="121">
        <f>+S27/Resumen!$S$9</f>
        <v>6.6666666666666664E-4</v>
      </c>
    </row>
    <row r="28" spans="1:20" ht="30" x14ac:dyDescent="0.25">
      <c r="A28" s="122" t="s">
        <v>86</v>
      </c>
      <c r="B28" s="127" t="s">
        <v>87</v>
      </c>
      <c r="C28" s="117">
        <v>2</v>
      </c>
      <c r="D28" s="117">
        <v>2</v>
      </c>
      <c r="E28" s="117">
        <v>1</v>
      </c>
      <c r="F28" s="117">
        <v>0</v>
      </c>
      <c r="G28" s="116">
        <v>0</v>
      </c>
      <c r="H28" s="116">
        <f t="shared" ref="H28:H29" si="24">SUM(C28:G28)</f>
        <v>5</v>
      </c>
      <c r="I28" s="118">
        <v>500000</v>
      </c>
      <c r="J28" s="119">
        <f t="shared" ref="J28:J29" si="25">+C28*$I28</f>
        <v>1000000</v>
      </c>
      <c r="K28" s="119">
        <f t="shared" si="20"/>
        <v>1000000</v>
      </c>
      <c r="L28" s="119">
        <f t="shared" si="20"/>
        <v>500000</v>
      </c>
      <c r="M28" s="119">
        <f t="shared" si="20"/>
        <v>0</v>
      </c>
      <c r="N28" s="118">
        <f t="shared" si="20"/>
        <v>0</v>
      </c>
      <c r="O28" s="120">
        <f t="shared" ref="O28:O29" si="26">SUM(J28:N28)</f>
        <v>2500000</v>
      </c>
      <c r="P28" s="120">
        <f t="shared" ref="P28" si="27">+O28</f>
        <v>2500000</v>
      </c>
      <c r="Q28" s="118">
        <v>0</v>
      </c>
      <c r="R28" s="120"/>
      <c r="S28" s="120">
        <f t="shared" ref="S28:S29" si="28">SUM(P28:R28)</f>
        <v>2500000</v>
      </c>
      <c r="T28" s="121">
        <f>+S28/Resumen!$S$9</f>
        <v>5.5555555555555552E-2</v>
      </c>
    </row>
    <row r="29" spans="1:20" ht="30" x14ac:dyDescent="0.25">
      <c r="A29" s="129" t="s">
        <v>88</v>
      </c>
      <c r="B29" s="130" t="s">
        <v>85</v>
      </c>
      <c r="C29" s="117">
        <v>0</v>
      </c>
      <c r="D29" s="117">
        <v>1</v>
      </c>
      <c r="E29" s="117">
        <v>1</v>
      </c>
      <c r="F29" s="117">
        <v>1</v>
      </c>
      <c r="G29" s="116">
        <v>0</v>
      </c>
      <c r="H29" s="116">
        <f t="shared" si="24"/>
        <v>3</v>
      </c>
      <c r="I29" s="118">
        <v>5000</v>
      </c>
      <c r="J29" s="119">
        <f t="shared" si="25"/>
        <v>0</v>
      </c>
      <c r="K29" s="119">
        <f t="shared" si="20"/>
        <v>5000</v>
      </c>
      <c r="L29" s="119">
        <f t="shared" si="20"/>
        <v>5000</v>
      </c>
      <c r="M29" s="119">
        <f t="shared" si="20"/>
        <v>5000</v>
      </c>
      <c r="N29" s="118">
        <f t="shared" si="20"/>
        <v>0</v>
      </c>
      <c r="O29" s="120">
        <f t="shared" si="26"/>
        <v>15000</v>
      </c>
      <c r="P29" s="120">
        <v>0</v>
      </c>
      <c r="Q29" s="118">
        <f t="shared" si="22"/>
        <v>15000</v>
      </c>
      <c r="R29" s="120"/>
      <c r="S29" s="120">
        <f t="shared" si="28"/>
        <v>15000</v>
      </c>
      <c r="T29" s="121">
        <f>+S29/Resumen!$S$9</f>
        <v>3.3333333333333332E-4</v>
      </c>
    </row>
    <row r="30" spans="1:20" ht="30" x14ac:dyDescent="0.25">
      <c r="A30" s="148" t="s">
        <v>28</v>
      </c>
      <c r="B30" s="135"/>
      <c r="C30" s="136"/>
      <c r="D30" s="136"/>
      <c r="E30" s="136"/>
      <c r="F30" s="136"/>
      <c r="G30" s="137"/>
      <c r="H30" s="137"/>
      <c r="I30" s="118"/>
      <c r="J30" s="119"/>
      <c r="K30" s="119"/>
      <c r="L30" s="119"/>
      <c r="M30" s="119"/>
      <c r="N30" s="118"/>
      <c r="O30" s="118"/>
      <c r="P30" s="118"/>
      <c r="Q30" s="118"/>
      <c r="R30" s="118"/>
      <c r="S30" s="118"/>
      <c r="T30" s="121"/>
    </row>
    <row r="31" spans="1:20" ht="25.5" x14ac:dyDescent="0.25">
      <c r="A31" s="134" t="s">
        <v>168</v>
      </c>
      <c r="B31" s="135"/>
      <c r="C31" s="136"/>
      <c r="D31" s="136"/>
      <c r="E31" s="136"/>
      <c r="F31" s="136"/>
      <c r="G31" s="137"/>
      <c r="H31" s="137"/>
      <c r="I31" s="118"/>
      <c r="J31" s="119"/>
      <c r="K31" s="119"/>
      <c r="L31" s="119"/>
      <c r="M31" s="119"/>
      <c r="N31" s="118"/>
      <c r="O31" s="118"/>
      <c r="P31" s="118"/>
      <c r="Q31" s="118"/>
      <c r="R31" s="118"/>
      <c r="S31" s="118"/>
      <c r="T31" s="121"/>
    </row>
    <row r="32" spans="1:20" ht="25.5" x14ac:dyDescent="0.25">
      <c r="A32" s="138" t="s">
        <v>105</v>
      </c>
      <c r="B32" s="135" t="s">
        <v>106</v>
      </c>
      <c r="C32" s="136">
        <v>1</v>
      </c>
      <c r="D32" s="136">
        <v>0</v>
      </c>
      <c r="E32" s="136">
        <v>0</v>
      </c>
      <c r="F32" s="136">
        <v>0</v>
      </c>
      <c r="G32" s="137">
        <v>0</v>
      </c>
      <c r="H32" s="137">
        <v>1</v>
      </c>
      <c r="I32" s="118">
        <v>23400</v>
      </c>
      <c r="J32" s="119">
        <f>I32*C32</f>
        <v>23400</v>
      </c>
      <c r="K32" s="119">
        <f t="shared" ref="K32:N33" si="29">$I$8*D32</f>
        <v>0</v>
      </c>
      <c r="L32" s="119">
        <f t="shared" si="29"/>
        <v>0</v>
      </c>
      <c r="M32" s="119">
        <f t="shared" si="29"/>
        <v>0</v>
      </c>
      <c r="N32" s="118">
        <f t="shared" si="29"/>
        <v>0</v>
      </c>
      <c r="O32" s="118">
        <f t="shared" ref="O32:O46" si="30">SUM(J32:N32)</f>
        <v>23400</v>
      </c>
      <c r="P32" s="118">
        <v>0</v>
      </c>
      <c r="Q32" s="118">
        <v>23400</v>
      </c>
      <c r="R32" s="118">
        <v>0</v>
      </c>
      <c r="S32" s="118">
        <f>SUM(Q32:R32)</f>
        <v>23400</v>
      </c>
      <c r="T32" s="121">
        <f>+S32/Resumen!$S$9</f>
        <v>5.1999999999999995E-4</v>
      </c>
    </row>
    <row r="33" spans="1:20" ht="25.5" x14ac:dyDescent="0.25">
      <c r="A33" s="138" t="s">
        <v>107</v>
      </c>
      <c r="B33" s="135" t="s">
        <v>108</v>
      </c>
      <c r="C33" s="136">
        <v>4</v>
      </c>
      <c r="D33" s="136">
        <v>0</v>
      </c>
      <c r="E33" s="136">
        <v>0</v>
      </c>
      <c r="F33" s="136">
        <v>0</v>
      </c>
      <c r="G33" s="137">
        <v>0</v>
      </c>
      <c r="H33" s="137">
        <f t="shared" ref="H33:H44" si="31">SUM(C33:G33)</f>
        <v>4</v>
      </c>
      <c r="I33" s="118">
        <v>3000</v>
      </c>
      <c r="J33" s="119">
        <f>$I$33*C33</f>
        <v>12000</v>
      </c>
      <c r="K33" s="119">
        <f t="shared" si="29"/>
        <v>0</v>
      </c>
      <c r="L33" s="119">
        <f t="shared" si="29"/>
        <v>0</v>
      </c>
      <c r="M33" s="119">
        <f t="shared" si="29"/>
        <v>0</v>
      </c>
      <c r="N33" s="118">
        <f t="shared" si="29"/>
        <v>0</v>
      </c>
      <c r="O33" s="118">
        <f t="shared" si="30"/>
        <v>12000</v>
      </c>
      <c r="P33" s="118">
        <v>4000</v>
      </c>
      <c r="Q33" s="118">
        <v>8000</v>
      </c>
      <c r="R33" s="118">
        <v>0</v>
      </c>
      <c r="S33" s="118">
        <f t="shared" ref="S33:S68" si="32">SUM(P33:R33)</f>
        <v>12000</v>
      </c>
      <c r="T33" s="121">
        <f>+S33/Resumen!$S$9</f>
        <v>2.6666666666666668E-4</v>
      </c>
    </row>
    <row r="34" spans="1:20" x14ac:dyDescent="0.25">
      <c r="A34" s="138" t="s">
        <v>109</v>
      </c>
      <c r="B34" s="135" t="s">
        <v>108</v>
      </c>
      <c r="C34" s="136">
        <v>1</v>
      </c>
      <c r="D34" s="136">
        <v>1</v>
      </c>
      <c r="E34" s="136">
        <v>0</v>
      </c>
      <c r="F34" s="136">
        <v>0</v>
      </c>
      <c r="G34" s="137">
        <v>0</v>
      </c>
      <c r="H34" s="137">
        <f t="shared" si="31"/>
        <v>2</v>
      </c>
      <c r="I34" s="118">
        <f>12000</f>
        <v>12000</v>
      </c>
      <c r="J34" s="119">
        <f>$I34*C34</f>
        <v>12000</v>
      </c>
      <c r="K34" s="119">
        <f t="shared" ref="K34:N35" si="33">$I34*D34</f>
        <v>12000</v>
      </c>
      <c r="L34" s="119">
        <f t="shared" si="33"/>
        <v>0</v>
      </c>
      <c r="M34" s="119">
        <f t="shared" si="33"/>
        <v>0</v>
      </c>
      <c r="N34" s="118">
        <f t="shared" si="33"/>
        <v>0</v>
      </c>
      <c r="O34" s="118">
        <f t="shared" si="30"/>
        <v>24000</v>
      </c>
      <c r="P34" s="118">
        <v>18000</v>
      </c>
      <c r="Q34" s="118">
        <v>6000</v>
      </c>
      <c r="R34" s="118">
        <v>0</v>
      </c>
      <c r="S34" s="118">
        <f t="shared" si="32"/>
        <v>24000</v>
      </c>
      <c r="T34" s="121">
        <f>+S34/Resumen!$S$9</f>
        <v>5.3333333333333336E-4</v>
      </c>
    </row>
    <row r="35" spans="1:20" x14ac:dyDescent="0.25">
      <c r="A35" s="138" t="s">
        <v>110</v>
      </c>
      <c r="B35" s="135" t="s">
        <v>108</v>
      </c>
      <c r="C35" s="136">
        <v>3</v>
      </c>
      <c r="D35" s="136">
        <v>5</v>
      </c>
      <c r="E35" s="136">
        <v>0</v>
      </c>
      <c r="F35" s="136">
        <v>0</v>
      </c>
      <c r="G35" s="137">
        <v>0</v>
      </c>
      <c r="H35" s="137">
        <f t="shared" si="31"/>
        <v>8</v>
      </c>
      <c r="I35" s="118">
        <v>1200</v>
      </c>
      <c r="J35" s="119">
        <f t="shared" ref="J35" si="34">$I35*C35</f>
        <v>3600</v>
      </c>
      <c r="K35" s="119">
        <f t="shared" si="33"/>
        <v>6000</v>
      </c>
      <c r="L35" s="119">
        <f t="shared" si="33"/>
        <v>0</v>
      </c>
      <c r="M35" s="119">
        <f t="shared" si="33"/>
        <v>0</v>
      </c>
      <c r="N35" s="118">
        <f t="shared" si="33"/>
        <v>0</v>
      </c>
      <c r="O35" s="118">
        <f t="shared" si="30"/>
        <v>9600</v>
      </c>
      <c r="P35" s="118">
        <v>6000</v>
      </c>
      <c r="Q35" s="118">
        <v>3600</v>
      </c>
      <c r="R35" s="118">
        <v>0</v>
      </c>
      <c r="S35" s="118">
        <f t="shared" si="32"/>
        <v>9600</v>
      </c>
      <c r="T35" s="121">
        <f>+S35/Resumen!$S$9</f>
        <v>2.1333333333333333E-4</v>
      </c>
    </row>
    <row r="36" spans="1:20" ht="25.5" x14ac:dyDescent="0.25">
      <c r="A36" s="138" t="s">
        <v>111</v>
      </c>
      <c r="B36" s="135" t="s">
        <v>112</v>
      </c>
      <c r="C36" s="136">
        <v>0</v>
      </c>
      <c r="D36" s="136">
        <v>1</v>
      </c>
      <c r="E36" s="136">
        <v>0</v>
      </c>
      <c r="F36" s="136">
        <v>0</v>
      </c>
      <c r="G36" s="137">
        <v>0</v>
      </c>
      <c r="H36" s="137">
        <v>1</v>
      </c>
      <c r="I36" s="118">
        <v>0</v>
      </c>
      <c r="J36" s="119">
        <f t="shared" ref="J36" si="35">$I36*C36</f>
        <v>0</v>
      </c>
      <c r="K36" s="119">
        <f t="shared" ref="K36" si="36">$I36*D36</f>
        <v>0</v>
      </c>
      <c r="L36" s="119">
        <f t="shared" ref="L36" si="37">$I36*E36</f>
        <v>0</v>
      </c>
      <c r="M36" s="119">
        <f t="shared" ref="M36" si="38">$I36*F36</f>
        <v>0</v>
      </c>
      <c r="N36" s="143">
        <f t="shared" ref="N36" si="39">$I36*G36</f>
        <v>0</v>
      </c>
      <c r="O36" s="118">
        <f t="shared" si="30"/>
        <v>0</v>
      </c>
      <c r="P36" s="118">
        <v>0</v>
      </c>
      <c r="Q36" s="118">
        <v>0</v>
      </c>
      <c r="R36" s="118">
        <v>0</v>
      </c>
      <c r="S36" s="118">
        <f t="shared" si="32"/>
        <v>0</v>
      </c>
      <c r="T36" s="121">
        <f>+S36/Resumen!$S$9</f>
        <v>0</v>
      </c>
    </row>
    <row r="37" spans="1:20" ht="25.5" x14ac:dyDescent="0.25">
      <c r="A37" s="138" t="s">
        <v>113</v>
      </c>
      <c r="B37" s="135" t="s">
        <v>114</v>
      </c>
      <c r="C37" s="136">
        <v>0</v>
      </c>
      <c r="D37" s="136">
        <v>1</v>
      </c>
      <c r="E37" s="136">
        <v>0</v>
      </c>
      <c r="F37" s="136">
        <v>0</v>
      </c>
      <c r="G37" s="137">
        <v>0</v>
      </c>
      <c r="H37" s="137">
        <f t="shared" si="31"/>
        <v>1</v>
      </c>
      <c r="I37" s="118">
        <v>12000</v>
      </c>
      <c r="J37" s="119">
        <f t="shared" ref="J37:N46" si="40">$I37*C37</f>
        <v>0</v>
      </c>
      <c r="K37" s="119">
        <f t="shared" si="40"/>
        <v>12000</v>
      </c>
      <c r="L37" s="119">
        <f t="shared" si="40"/>
        <v>0</v>
      </c>
      <c r="M37" s="119">
        <f t="shared" si="40"/>
        <v>0</v>
      </c>
      <c r="N37" s="118">
        <f t="shared" si="40"/>
        <v>0</v>
      </c>
      <c r="O37" s="118">
        <f t="shared" si="30"/>
        <v>12000</v>
      </c>
      <c r="P37" s="118">
        <v>12000</v>
      </c>
      <c r="Q37" s="118">
        <v>0</v>
      </c>
      <c r="R37" s="118">
        <v>0</v>
      </c>
      <c r="S37" s="118">
        <f t="shared" si="32"/>
        <v>12000</v>
      </c>
      <c r="T37" s="121">
        <f>+S37/Resumen!$S$9</f>
        <v>2.6666666666666668E-4</v>
      </c>
    </row>
    <row r="38" spans="1:20" ht="25.5" x14ac:dyDescent="0.25">
      <c r="A38" s="138" t="s">
        <v>115</v>
      </c>
      <c r="B38" s="135" t="s">
        <v>114</v>
      </c>
      <c r="C38" s="136">
        <v>0</v>
      </c>
      <c r="D38" s="136">
        <v>1</v>
      </c>
      <c r="E38" s="136">
        <v>0</v>
      </c>
      <c r="F38" s="136">
        <v>0</v>
      </c>
      <c r="G38" s="137">
        <v>0</v>
      </c>
      <c r="H38" s="137">
        <f t="shared" si="31"/>
        <v>1</v>
      </c>
      <c r="I38" s="118">
        <v>30000</v>
      </c>
      <c r="J38" s="119">
        <f t="shared" si="40"/>
        <v>0</v>
      </c>
      <c r="K38" s="119">
        <f t="shared" si="40"/>
        <v>30000</v>
      </c>
      <c r="L38" s="119">
        <f t="shared" si="40"/>
        <v>0</v>
      </c>
      <c r="M38" s="119">
        <f t="shared" si="40"/>
        <v>0</v>
      </c>
      <c r="N38" s="118">
        <f t="shared" si="40"/>
        <v>0</v>
      </c>
      <c r="O38" s="118">
        <f t="shared" si="30"/>
        <v>30000</v>
      </c>
      <c r="P38" s="118">
        <v>30000</v>
      </c>
      <c r="Q38" s="118">
        <v>0</v>
      </c>
      <c r="R38" s="118">
        <v>0</v>
      </c>
      <c r="S38" s="118">
        <f t="shared" si="32"/>
        <v>30000</v>
      </c>
      <c r="T38" s="121">
        <f>+S38/Resumen!$S$9</f>
        <v>6.6666666666666664E-4</v>
      </c>
    </row>
    <row r="39" spans="1:20" ht="25.5" x14ac:dyDescent="0.25">
      <c r="A39" s="138" t="s">
        <v>116</v>
      </c>
      <c r="B39" s="135" t="s">
        <v>117</v>
      </c>
      <c r="C39" s="136">
        <v>2</v>
      </c>
      <c r="D39" s="136">
        <v>4</v>
      </c>
      <c r="E39" s="136">
        <v>4</v>
      </c>
      <c r="F39" s="136">
        <v>0</v>
      </c>
      <c r="G39" s="137">
        <v>0</v>
      </c>
      <c r="H39" s="137">
        <f t="shared" si="31"/>
        <v>10</v>
      </c>
      <c r="I39" s="118">
        <v>7000</v>
      </c>
      <c r="J39" s="119">
        <f t="shared" si="40"/>
        <v>14000</v>
      </c>
      <c r="K39" s="119">
        <f t="shared" si="40"/>
        <v>28000</v>
      </c>
      <c r="L39" s="119">
        <f t="shared" si="40"/>
        <v>28000</v>
      </c>
      <c r="M39" s="119">
        <f t="shared" si="40"/>
        <v>0</v>
      </c>
      <c r="N39" s="118">
        <f t="shared" si="40"/>
        <v>0</v>
      </c>
      <c r="O39" s="118">
        <f t="shared" si="30"/>
        <v>70000</v>
      </c>
      <c r="P39" s="118">
        <v>56000</v>
      </c>
      <c r="Q39" s="118">
        <v>14000</v>
      </c>
      <c r="R39" s="118">
        <v>0</v>
      </c>
      <c r="S39" s="118">
        <f t="shared" si="32"/>
        <v>70000</v>
      </c>
      <c r="T39" s="121">
        <f>+S39/Resumen!$S$9</f>
        <v>1.5555555555555555E-3</v>
      </c>
    </row>
    <row r="40" spans="1:20" ht="25.5" x14ac:dyDescent="0.25">
      <c r="A40" s="138" t="s">
        <v>118</v>
      </c>
      <c r="B40" s="135" t="s">
        <v>119</v>
      </c>
      <c r="C40" s="136">
        <v>2</v>
      </c>
      <c r="D40" s="136">
        <v>10</v>
      </c>
      <c r="E40" s="136">
        <v>2</v>
      </c>
      <c r="F40" s="136">
        <v>0</v>
      </c>
      <c r="G40" s="137">
        <v>0</v>
      </c>
      <c r="H40" s="137">
        <f t="shared" si="31"/>
        <v>14</v>
      </c>
      <c r="I40" s="118">
        <v>14000</v>
      </c>
      <c r="J40" s="119">
        <f t="shared" si="40"/>
        <v>28000</v>
      </c>
      <c r="K40" s="119">
        <f t="shared" si="40"/>
        <v>140000</v>
      </c>
      <c r="L40" s="119">
        <f t="shared" si="40"/>
        <v>28000</v>
      </c>
      <c r="M40" s="119">
        <f t="shared" si="40"/>
        <v>0</v>
      </c>
      <c r="N40" s="118">
        <f t="shared" si="40"/>
        <v>0</v>
      </c>
      <c r="O40" s="118">
        <f t="shared" si="30"/>
        <v>196000</v>
      </c>
      <c r="P40" s="118">
        <f>O40-Q40</f>
        <v>176000</v>
      </c>
      <c r="Q40" s="118">
        <v>20000</v>
      </c>
      <c r="R40" s="118">
        <v>0</v>
      </c>
      <c r="S40" s="118">
        <f t="shared" si="32"/>
        <v>196000</v>
      </c>
      <c r="T40" s="121">
        <f>+S40/Resumen!$S$9</f>
        <v>4.3555555555555552E-3</v>
      </c>
    </row>
    <row r="41" spans="1:20" ht="25.5" x14ac:dyDescent="0.25">
      <c r="A41" s="138" t="s">
        <v>120</v>
      </c>
      <c r="B41" s="135" t="s">
        <v>119</v>
      </c>
      <c r="C41" s="136">
        <v>5</v>
      </c>
      <c r="D41" s="136">
        <v>10</v>
      </c>
      <c r="E41" s="136">
        <v>0</v>
      </c>
      <c r="F41" s="136">
        <v>0</v>
      </c>
      <c r="G41" s="137">
        <v>0</v>
      </c>
      <c r="H41" s="137">
        <f t="shared" si="31"/>
        <v>15</v>
      </c>
      <c r="I41" s="118">
        <v>10000</v>
      </c>
      <c r="J41" s="119">
        <f t="shared" si="40"/>
        <v>50000</v>
      </c>
      <c r="K41" s="119">
        <f t="shared" si="40"/>
        <v>100000</v>
      </c>
      <c r="L41" s="119">
        <f t="shared" si="40"/>
        <v>0</v>
      </c>
      <c r="M41" s="119">
        <f t="shared" si="40"/>
        <v>0</v>
      </c>
      <c r="N41" s="118">
        <f t="shared" si="40"/>
        <v>0</v>
      </c>
      <c r="O41" s="118">
        <f t="shared" si="30"/>
        <v>150000</v>
      </c>
      <c r="P41" s="118">
        <v>140000</v>
      </c>
      <c r="Q41" s="118">
        <v>10000</v>
      </c>
      <c r="R41" s="118">
        <v>0</v>
      </c>
      <c r="S41" s="118">
        <f t="shared" si="32"/>
        <v>150000</v>
      </c>
      <c r="T41" s="121">
        <f>+S41/Resumen!$S$9</f>
        <v>3.3333333333333335E-3</v>
      </c>
    </row>
    <row r="42" spans="1:20" ht="25.5" x14ac:dyDescent="0.25">
      <c r="A42" s="138" t="s">
        <v>121</v>
      </c>
      <c r="B42" s="135" t="s">
        <v>122</v>
      </c>
      <c r="C42" s="136">
        <v>0</v>
      </c>
      <c r="D42" s="136">
        <v>24</v>
      </c>
      <c r="E42" s="136">
        <v>10</v>
      </c>
      <c r="F42" s="136">
        <v>0</v>
      </c>
      <c r="G42" s="137">
        <v>0</v>
      </c>
      <c r="H42" s="137">
        <f t="shared" si="31"/>
        <v>34</v>
      </c>
      <c r="I42" s="118">
        <v>1500</v>
      </c>
      <c r="J42" s="119">
        <f t="shared" si="40"/>
        <v>0</v>
      </c>
      <c r="K42" s="119">
        <f t="shared" si="40"/>
        <v>36000</v>
      </c>
      <c r="L42" s="119">
        <f t="shared" si="40"/>
        <v>15000</v>
      </c>
      <c r="M42" s="119">
        <f t="shared" si="40"/>
        <v>0</v>
      </c>
      <c r="N42" s="118">
        <f t="shared" si="40"/>
        <v>0</v>
      </c>
      <c r="O42" s="118">
        <f t="shared" si="30"/>
        <v>51000</v>
      </c>
      <c r="P42" s="118">
        <v>51000</v>
      </c>
      <c r="Q42" s="118">
        <v>0</v>
      </c>
      <c r="R42" s="118">
        <v>0</v>
      </c>
      <c r="S42" s="118">
        <f t="shared" si="32"/>
        <v>51000</v>
      </c>
      <c r="T42" s="121">
        <f>+S42/Resumen!$S$9</f>
        <v>1.1333333333333334E-3</v>
      </c>
    </row>
    <row r="43" spans="1:20" ht="25.5" x14ac:dyDescent="0.25">
      <c r="A43" s="138" t="s">
        <v>123</v>
      </c>
      <c r="B43" s="135" t="s">
        <v>124</v>
      </c>
      <c r="C43" s="136">
        <v>0</v>
      </c>
      <c r="D43" s="136">
        <v>11</v>
      </c>
      <c r="E43" s="136">
        <v>10</v>
      </c>
      <c r="F43" s="136">
        <v>10</v>
      </c>
      <c r="G43" s="137">
        <v>0</v>
      </c>
      <c r="H43" s="137">
        <f t="shared" si="31"/>
        <v>31</v>
      </c>
      <c r="I43" s="118">
        <v>1000</v>
      </c>
      <c r="J43" s="119">
        <f t="shared" si="40"/>
        <v>0</v>
      </c>
      <c r="K43" s="119">
        <f t="shared" si="40"/>
        <v>11000</v>
      </c>
      <c r="L43" s="119">
        <f t="shared" si="40"/>
        <v>10000</v>
      </c>
      <c r="M43" s="119">
        <f t="shared" si="40"/>
        <v>10000</v>
      </c>
      <c r="N43" s="118">
        <f t="shared" si="40"/>
        <v>0</v>
      </c>
      <c r="O43" s="118">
        <f t="shared" si="30"/>
        <v>31000</v>
      </c>
      <c r="P43" s="118">
        <v>31000</v>
      </c>
      <c r="Q43" s="118">
        <v>0</v>
      </c>
      <c r="R43" s="118">
        <v>0</v>
      </c>
      <c r="S43" s="118">
        <f t="shared" si="32"/>
        <v>31000</v>
      </c>
      <c r="T43" s="121">
        <f>+S43/Resumen!$S$9</f>
        <v>6.8888888888888884E-4</v>
      </c>
    </row>
    <row r="44" spans="1:20" ht="25.5" x14ac:dyDescent="0.25">
      <c r="A44" s="138" t="s">
        <v>202</v>
      </c>
      <c r="B44" s="135" t="s">
        <v>125</v>
      </c>
      <c r="C44" s="136">
        <v>0</v>
      </c>
      <c r="D44" s="136">
        <v>0</v>
      </c>
      <c r="E44" s="136">
        <v>8</v>
      </c>
      <c r="F44" s="136">
        <v>8</v>
      </c>
      <c r="G44" s="137">
        <v>0</v>
      </c>
      <c r="H44" s="137">
        <f t="shared" si="31"/>
        <v>16</v>
      </c>
      <c r="I44" s="118">
        <v>10000</v>
      </c>
      <c r="J44" s="119">
        <f t="shared" si="40"/>
        <v>0</v>
      </c>
      <c r="K44" s="119">
        <f t="shared" si="40"/>
        <v>0</v>
      </c>
      <c r="L44" s="119">
        <f t="shared" si="40"/>
        <v>80000</v>
      </c>
      <c r="M44" s="119">
        <f t="shared" si="40"/>
        <v>80000</v>
      </c>
      <c r="N44" s="118">
        <f t="shared" si="40"/>
        <v>0</v>
      </c>
      <c r="O44" s="118">
        <f t="shared" si="30"/>
        <v>160000</v>
      </c>
      <c r="P44" s="118">
        <v>160000</v>
      </c>
      <c r="Q44" s="118">
        <v>0</v>
      </c>
      <c r="R44" s="118">
        <v>0</v>
      </c>
      <c r="S44" s="118">
        <f t="shared" si="32"/>
        <v>160000</v>
      </c>
      <c r="T44" s="121">
        <f>+S44/Resumen!$S$9</f>
        <v>3.5555555555555557E-3</v>
      </c>
    </row>
    <row r="45" spans="1:20" x14ac:dyDescent="0.25">
      <c r="A45" s="138" t="s">
        <v>126</v>
      </c>
      <c r="B45" s="135" t="s">
        <v>127</v>
      </c>
      <c r="C45" s="136">
        <v>1</v>
      </c>
      <c r="D45" s="136"/>
      <c r="E45" s="136"/>
      <c r="F45" s="136"/>
      <c r="G45" s="137"/>
      <c r="H45" s="137"/>
      <c r="I45" s="118">
        <v>5000</v>
      </c>
      <c r="J45" s="119">
        <f t="shared" si="40"/>
        <v>5000</v>
      </c>
      <c r="K45" s="119">
        <f t="shared" si="40"/>
        <v>0</v>
      </c>
      <c r="L45" s="119">
        <f t="shared" si="40"/>
        <v>0</v>
      </c>
      <c r="M45" s="119">
        <f t="shared" si="40"/>
        <v>0</v>
      </c>
      <c r="N45" s="118">
        <f t="shared" si="40"/>
        <v>0</v>
      </c>
      <c r="O45" s="118">
        <f t="shared" si="30"/>
        <v>5000</v>
      </c>
      <c r="P45" s="118">
        <v>0</v>
      </c>
      <c r="Q45" s="118">
        <v>5000</v>
      </c>
      <c r="R45" s="118"/>
      <c r="S45" s="118">
        <f t="shared" si="32"/>
        <v>5000</v>
      </c>
      <c r="T45" s="121">
        <f>+S45/Resumen!$S$9</f>
        <v>1.1111111111111112E-4</v>
      </c>
    </row>
    <row r="46" spans="1:20" x14ac:dyDescent="0.25">
      <c r="A46" s="138" t="s">
        <v>128</v>
      </c>
      <c r="B46" s="135" t="s">
        <v>187</v>
      </c>
      <c r="C46" s="136"/>
      <c r="D46" s="136">
        <v>4</v>
      </c>
      <c r="E46" s="136">
        <v>4</v>
      </c>
      <c r="F46" s="136">
        <v>4</v>
      </c>
      <c r="G46" s="137">
        <v>4</v>
      </c>
      <c r="H46" s="137">
        <f t="shared" ref="H46" si="41">SUM(C46:G46)</f>
        <v>16</v>
      </c>
      <c r="I46" s="118">
        <v>55000</v>
      </c>
      <c r="J46" s="119"/>
      <c r="K46" s="119">
        <f t="shared" si="40"/>
        <v>220000</v>
      </c>
      <c r="L46" s="119">
        <f t="shared" si="40"/>
        <v>220000</v>
      </c>
      <c r="M46" s="119">
        <f t="shared" si="40"/>
        <v>220000</v>
      </c>
      <c r="N46" s="118">
        <f t="shared" si="40"/>
        <v>220000</v>
      </c>
      <c r="O46" s="118">
        <f t="shared" si="30"/>
        <v>880000</v>
      </c>
      <c r="P46" s="118">
        <f>O46</f>
        <v>880000</v>
      </c>
      <c r="Q46" s="118"/>
      <c r="R46" s="118"/>
      <c r="S46" s="143">
        <f t="shared" si="32"/>
        <v>880000</v>
      </c>
      <c r="T46" s="121">
        <f>+S46/Resumen!$S$9</f>
        <v>1.9555555555555555E-2</v>
      </c>
    </row>
    <row r="47" spans="1:20" ht="25.5" x14ac:dyDescent="0.25">
      <c r="A47" s="134" t="s">
        <v>129</v>
      </c>
      <c r="B47" s="135"/>
      <c r="C47" s="136"/>
      <c r="D47" s="136"/>
      <c r="E47" s="136"/>
      <c r="F47" s="136"/>
      <c r="G47" s="137"/>
      <c r="H47" s="137"/>
      <c r="I47" s="118"/>
      <c r="J47" s="119"/>
      <c r="K47" s="119"/>
      <c r="L47" s="119"/>
      <c r="M47" s="119"/>
      <c r="N47" s="118"/>
      <c r="O47" s="118"/>
      <c r="P47" s="118"/>
      <c r="Q47" s="118"/>
      <c r="R47" s="118"/>
      <c r="S47" s="118"/>
      <c r="T47" s="121"/>
    </row>
    <row r="48" spans="1:20" ht="25.5" x14ac:dyDescent="0.25">
      <c r="A48" s="138" t="s">
        <v>130</v>
      </c>
      <c r="B48" s="135" t="s">
        <v>131</v>
      </c>
      <c r="C48" s="136">
        <v>1</v>
      </c>
      <c r="D48" s="136">
        <v>1</v>
      </c>
      <c r="E48" s="136">
        <v>1</v>
      </c>
      <c r="F48" s="136">
        <v>0</v>
      </c>
      <c r="G48" s="137"/>
      <c r="H48" s="137">
        <f>SUM(C48:G48)</f>
        <v>3</v>
      </c>
      <c r="I48" s="118">
        <v>20000</v>
      </c>
      <c r="J48" s="119">
        <f t="shared" ref="J48:J54" si="42">$I48*C48</f>
        <v>20000</v>
      </c>
      <c r="K48" s="119">
        <f t="shared" ref="K48:K54" si="43">$I48*D48</f>
        <v>20000</v>
      </c>
      <c r="L48" s="119">
        <f t="shared" ref="L48:L54" si="44">$I48*E48</f>
        <v>20000</v>
      </c>
      <c r="M48" s="119">
        <f t="shared" ref="M48:M54" si="45">$I48*F48</f>
        <v>0</v>
      </c>
      <c r="N48" s="143">
        <f t="shared" ref="N48:N54" si="46">$I48*G48</f>
        <v>0</v>
      </c>
      <c r="O48" s="118">
        <f t="shared" ref="O48:O55" si="47">SUM(J48:N48)</f>
        <v>60000</v>
      </c>
      <c r="P48" s="118">
        <v>60000</v>
      </c>
      <c r="Q48" s="118">
        <v>0</v>
      </c>
      <c r="R48" s="118">
        <v>0</v>
      </c>
      <c r="S48" s="118">
        <f t="shared" si="32"/>
        <v>60000</v>
      </c>
      <c r="T48" s="121">
        <f>+S48/Resumen!$S$9</f>
        <v>1.3333333333333333E-3</v>
      </c>
    </row>
    <row r="49" spans="1:20" ht="25.5" x14ac:dyDescent="0.25">
      <c r="A49" s="138" t="s">
        <v>132</v>
      </c>
      <c r="B49" s="135" t="s">
        <v>133</v>
      </c>
      <c r="C49" s="136">
        <v>1</v>
      </c>
      <c r="D49" s="136">
        <v>1</v>
      </c>
      <c r="E49" s="136">
        <v>1</v>
      </c>
      <c r="F49" s="136">
        <v>1</v>
      </c>
      <c r="G49" s="137">
        <v>1</v>
      </c>
      <c r="H49" s="137">
        <f t="shared" ref="H49:H53" si="48">SUM(C49:G49)</f>
        <v>5</v>
      </c>
      <c r="I49" s="118">
        <f>2500*12</f>
        <v>30000</v>
      </c>
      <c r="J49" s="119">
        <f t="shared" si="42"/>
        <v>30000</v>
      </c>
      <c r="K49" s="119">
        <f t="shared" si="43"/>
        <v>30000</v>
      </c>
      <c r="L49" s="119">
        <f t="shared" si="44"/>
        <v>30000</v>
      </c>
      <c r="M49" s="119">
        <f t="shared" si="45"/>
        <v>30000</v>
      </c>
      <c r="N49" s="143">
        <f t="shared" si="46"/>
        <v>30000</v>
      </c>
      <c r="O49" s="118">
        <f t="shared" si="47"/>
        <v>150000</v>
      </c>
      <c r="P49" s="118">
        <v>0</v>
      </c>
      <c r="Q49" s="118">
        <f>O49</f>
        <v>150000</v>
      </c>
      <c r="R49" s="118">
        <v>0</v>
      </c>
      <c r="S49" s="118">
        <f t="shared" si="32"/>
        <v>150000</v>
      </c>
      <c r="T49" s="121">
        <f>+S49/Resumen!$S$9</f>
        <v>3.3333333333333335E-3</v>
      </c>
    </row>
    <row r="50" spans="1:20" x14ac:dyDescent="0.25">
      <c r="A50" s="138" t="s">
        <v>134</v>
      </c>
      <c r="B50" s="135" t="s">
        <v>135</v>
      </c>
      <c r="C50" s="136">
        <v>0</v>
      </c>
      <c r="D50" s="136">
        <v>1</v>
      </c>
      <c r="E50" s="136">
        <v>0</v>
      </c>
      <c r="F50" s="136">
        <v>0</v>
      </c>
      <c r="G50" s="137"/>
      <c r="H50" s="137">
        <f t="shared" si="48"/>
        <v>1</v>
      </c>
      <c r="I50" s="118">
        <v>95000</v>
      </c>
      <c r="J50" s="119">
        <f t="shared" si="42"/>
        <v>0</v>
      </c>
      <c r="K50" s="119">
        <f t="shared" si="43"/>
        <v>95000</v>
      </c>
      <c r="L50" s="119">
        <f t="shared" si="44"/>
        <v>0</v>
      </c>
      <c r="M50" s="119">
        <f t="shared" si="45"/>
        <v>0</v>
      </c>
      <c r="N50" s="143">
        <f t="shared" si="46"/>
        <v>0</v>
      </c>
      <c r="O50" s="118">
        <f t="shared" si="47"/>
        <v>95000</v>
      </c>
      <c r="P50" s="118">
        <v>0</v>
      </c>
      <c r="Q50" s="118">
        <f>O50</f>
        <v>95000</v>
      </c>
      <c r="R50" s="118">
        <v>0</v>
      </c>
      <c r="S50" s="118">
        <f t="shared" si="32"/>
        <v>95000</v>
      </c>
      <c r="T50" s="121">
        <f>+S50/Resumen!$S$9</f>
        <v>2.1111111111111109E-3</v>
      </c>
    </row>
    <row r="51" spans="1:20" x14ac:dyDescent="0.25">
      <c r="A51" s="138" t="s">
        <v>136</v>
      </c>
      <c r="B51" s="135" t="s">
        <v>189</v>
      </c>
      <c r="C51" s="136">
        <v>40</v>
      </c>
      <c r="D51" s="136">
        <v>100</v>
      </c>
      <c r="E51" s="136">
        <v>100</v>
      </c>
      <c r="F51" s="136">
        <v>0</v>
      </c>
      <c r="G51" s="137"/>
      <c r="H51" s="137">
        <f t="shared" si="48"/>
        <v>240</v>
      </c>
      <c r="I51" s="118">
        <v>200</v>
      </c>
      <c r="J51" s="119">
        <f t="shared" si="42"/>
        <v>8000</v>
      </c>
      <c r="K51" s="119">
        <f t="shared" si="43"/>
        <v>20000</v>
      </c>
      <c r="L51" s="119">
        <f t="shared" si="44"/>
        <v>20000</v>
      </c>
      <c r="M51" s="119">
        <f t="shared" si="45"/>
        <v>0</v>
      </c>
      <c r="N51" s="143">
        <f t="shared" si="46"/>
        <v>0</v>
      </c>
      <c r="O51" s="118">
        <f t="shared" si="47"/>
        <v>48000</v>
      </c>
      <c r="P51" s="118">
        <f>O51</f>
        <v>48000</v>
      </c>
      <c r="Q51" s="118">
        <v>0</v>
      </c>
      <c r="R51" s="118">
        <v>0</v>
      </c>
      <c r="S51" s="118">
        <f t="shared" si="32"/>
        <v>48000</v>
      </c>
      <c r="T51" s="121">
        <f>+S51/Resumen!$S$9</f>
        <v>1.0666666666666667E-3</v>
      </c>
    </row>
    <row r="52" spans="1:20" x14ac:dyDescent="0.25">
      <c r="A52" s="138" t="s">
        <v>137</v>
      </c>
      <c r="B52" s="135" t="s">
        <v>138</v>
      </c>
      <c r="C52" s="136">
        <v>0</v>
      </c>
      <c r="D52" s="136">
        <v>30</v>
      </c>
      <c r="E52" s="136">
        <v>0</v>
      </c>
      <c r="F52" s="136">
        <v>0</v>
      </c>
      <c r="G52" s="137"/>
      <c r="H52" s="137">
        <f t="shared" si="48"/>
        <v>30</v>
      </c>
      <c r="I52" s="118">
        <v>500</v>
      </c>
      <c r="J52" s="119">
        <f t="shared" si="42"/>
        <v>0</v>
      </c>
      <c r="K52" s="119">
        <f t="shared" si="43"/>
        <v>15000</v>
      </c>
      <c r="L52" s="119">
        <f t="shared" si="44"/>
        <v>0</v>
      </c>
      <c r="M52" s="119">
        <f t="shared" si="45"/>
        <v>0</v>
      </c>
      <c r="N52" s="143">
        <f t="shared" si="46"/>
        <v>0</v>
      </c>
      <c r="O52" s="118">
        <f t="shared" si="47"/>
        <v>15000</v>
      </c>
      <c r="P52" s="118">
        <f>O52</f>
        <v>15000</v>
      </c>
      <c r="Q52" s="118">
        <v>0</v>
      </c>
      <c r="R52" s="118">
        <v>0</v>
      </c>
      <c r="S52" s="118">
        <f t="shared" si="32"/>
        <v>15000</v>
      </c>
      <c r="T52" s="121">
        <f>+S52/Resumen!$S$9</f>
        <v>3.3333333333333332E-4</v>
      </c>
    </row>
    <row r="53" spans="1:20" ht="25.5" x14ac:dyDescent="0.25">
      <c r="A53" s="138" t="s">
        <v>139</v>
      </c>
      <c r="B53" s="135" t="s">
        <v>133</v>
      </c>
      <c r="C53" s="136">
        <v>0</v>
      </c>
      <c r="D53" s="136">
        <v>40</v>
      </c>
      <c r="E53" s="136">
        <v>0</v>
      </c>
      <c r="F53" s="136">
        <v>0</v>
      </c>
      <c r="G53" s="137"/>
      <c r="H53" s="137">
        <f t="shared" si="48"/>
        <v>40</v>
      </c>
      <c r="I53" s="118">
        <v>500</v>
      </c>
      <c r="J53" s="119">
        <f t="shared" si="42"/>
        <v>0</v>
      </c>
      <c r="K53" s="119">
        <f t="shared" si="43"/>
        <v>20000</v>
      </c>
      <c r="L53" s="119">
        <f t="shared" si="44"/>
        <v>0</v>
      </c>
      <c r="M53" s="119">
        <f t="shared" si="45"/>
        <v>0</v>
      </c>
      <c r="N53" s="143">
        <f t="shared" si="46"/>
        <v>0</v>
      </c>
      <c r="O53" s="118">
        <f t="shared" si="47"/>
        <v>20000</v>
      </c>
      <c r="P53" s="118">
        <f>O53</f>
        <v>20000</v>
      </c>
      <c r="Q53" s="118">
        <v>0</v>
      </c>
      <c r="R53" s="118">
        <v>0</v>
      </c>
      <c r="S53" s="118">
        <f t="shared" si="32"/>
        <v>20000</v>
      </c>
      <c r="T53" s="121">
        <f>+S53/Resumen!$S$9</f>
        <v>4.4444444444444447E-4</v>
      </c>
    </row>
    <row r="54" spans="1:20" ht="38.25" x14ac:dyDescent="0.25">
      <c r="A54" s="138" t="s">
        <v>140</v>
      </c>
      <c r="B54" s="135" t="s">
        <v>141</v>
      </c>
      <c r="C54" s="136">
        <v>0</v>
      </c>
      <c r="D54" s="136">
        <v>5</v>
      </c>
      <c r="E54" s="136">
        <v>5</v>
      </c>
      <c r="F54" s="136">
        <v>0</v>
      </c>
      <c r="G54" s="137"/>
      <c r="H54" s="137">
        <v>5</v>
      </c>
      <c r="I54" s="118">
        <v>5000</v>
      </c>
      <c r="J54" s="119">
        <f t="shared" si="42"/>
        <v>0</v>
      </c>
      <c r="K54" s="119">
        <f t="shared" si="43"/>
        <v>25000</v>
      </c>
      <c r="L54" s="119">
        <f t="shared" si="44"/>
        <v>25000</v>
      </c>
      <c r="M54" s="119">
        <f t="shared" si="45"/>
        <v>0</v>
      </c>
      <c r="N54" s="143">
        <f t="shared" si="46"/>
        <v>0</v>
      </c>
      <c r="O54" s="118">
        <f t="shared" si="47"/>
        <v>50000</v>
      </c>
      <c r="P54" s="118">
        <f>O54</f>
        <v>50000</v>
      </c>
      <c r="Q54" s="118">
        <v>0</v>
      </c>
      <c r="R54" s="118">
        <v>0</v>
      </c>
      <c r="S54" s="118">
        <f t="shared" si="32"/>
        <v>50000</v>
      </c>
      <c r="T54" s="121">
        <f>+S54/Resumen!$S$9</f>
        <v>1.1111111111111111E-3</v>
      </c>
    </row>
    <row r="55" spans="1:20" ht="25.5" x14ac:dyDescent="0.25">
      <c r="A55" s="138" t="s">
        <v>142</v>
      </c>
      <c r="B55" s="135" t="s">
        <v>143</v>
      </c>
      <c r="C55" s="136">
        <v>0</v>
      </c>
      <c r="D55" s="136">
        <v>1</v>
      </c>
      <c r="E55" s="136">
        <v>0</v>
      </c>
      <c r="F55" s="136">
        <v>0</v>
      </c>
      <c r="G55" s="137">
        <v>0</v>
      </c>
      <c r="H55" s="137">
        <v>1</v>
      </c>
      <c r="I55" s="118">
        <v>220000</v>
      </c>
      <c r="J55" s="119">
        <f t="shared" ref="J55:L55" si="49">$I55*C55</f>
        <v>0</v>
      </c>
      <c r="K55" s="119">
        <f t="shared" si="49"/>
        <v>220000</v>
      </c>
      <c r="L55" s="119">
        <f t="shared" si="49"/>
        <v>0</v>
      </c>
      <c r="M55" s="119">
        <f t="shared" ref="M55" si="50">$I55*F55</f>
        <v>0</v>
      </c>
      <c r="N55" s="143">
        <f t="shared" ref="N55" si="51">$I55*G55</f>
        <v>0</v>
      </c>
      <c r="O55" s="143">
        <f t="shared" si="47"/>
        <v>220000</v>
      </c>
      <c r="P55" s="118">
        <v>220000</v>
      </c>
      <c r="Q55" s="118">
        <v>0</v>
      </c>
      <c r="R55" s="118">
        <v>0</v>
      </c>
      <c r="S55" s="118">
        <f t="shared" si="32"/>
        <v>220000</v>
      </c>
      <c r="T55" s="121">
        <f>+S55/Resumen!$S$9</f>
        <v>4.8888888888888888E-3</v>
      </c>
    </row>
    <row r="56" spans="1:20" x14ac:dyDescent="0.25">
      <c r="A56" s="134" t="s">
        <v>144</v>
      </c>
      <c r="B56" s="135"/>
      <c r="C56" s="136"/>
      <c r="D56" s="136"/>
      <c r="E56" s="136"/>
      <c r="F56" s="136"/>
      <c r="G56" s="137"/>
      <c r="H56" s="137"/>
      <c r="I56" s="118"/>
      <c r="J56" s="119"/>
      <c r="K56" s="119"/>
      <c r="L56" s="119"/>
      <c r="M56" s="119"/>
      <c r="N56" s="118"/>
      <c r="O56" s="118"/>
      <c r="P56" s="118" t="s">
        <v>188</v>
      </c>
      <c r="Q56" s="118"/>
      <c r="R56" s="118"/>
      <c r="S56" s="118"/>
      <c r="T56" s="121"/>
    </row>
    <row r="57" spans="1:20" x14ac:dyDescent="0.25">
      <c r="A57" s="138" t="s">
        <v>145</v>
      </c>
      <c r="B57" s="135" t="s">
        <v>146</v>
      </c>
      <c r="C57" s="136">
        <v>1</v>
      </c>
      <c r="D57" s="136">
        <v>1</v>
      </c>
      <c r="E57" s="136">
        <v>1</v>
      </c>
      <c r="F57" s="136">
        <v>0</v>
      </c>
      <c r="G57" s="137">
        <v>0</v>
      </c>
      <c r="H57" s="137">
        <f t="shared" ref="H57:H62" si="52">SUM(C57:G57)</f>
        <v>3</v>
      </c>
      <c r="I57" s="118">
        <v>15000</v>
      </c>
      <c r="J57" s="119">
        <f t="shared" ref="J57:J63" si="53">$I57*C57</f>
        <v>15000</v>
      </c>
      <c r="K57" s="119">
        <f t="shared" ref="K57:K63" si="54">$I57*D57</f>
        <v>15000</v>
      </c>
      <c r="L57" s="119">
        <f t="shared" ref="L57:L63" si="55">$I57*E57</f>
        <v>15000</v>
      </c>
      <c r="M57" s="119">
        <f t="shared" ref="M57:M63" si="56">$I57*F57</f>
        <v>0</v>
      </c>
      <c r="N57" s="143">
        <f t="shared" ref="N57:N63" si="57">$I57*G57</f>
        <v>0</v>
      </c>
      <c r="O57" s="118">
        <f t="shared" ref="O57:O71" si="58">SUM(J57:N57)</f>
        <v>45000</v>
      </c>
      <c r="P57" s="118">
        <f>O57</f>
        <v>45000</v>
      </c>
      <c r="Q57" s="118">
        <v>0</v>
      </c>
      <c r="R57" s="118">
        <v>0</v>
      </c>
      <c r="S57" s="118">
        <f t="shared" si="32"/>
        <v>45000</v>
      </c>
      <c r="T57" s="121">
        <f>+S57/Resumen!$S$9</f>
        <v>1E-3</v>
      </c>
    </row>
    <row r="58" spans="1:20" x14ac:dyDescent="0.25">
      <c r="A58" s="138" t="s">
        <v>147</v>
      </c>
      <c r="B58" s="135" t="s">
        <v>146</v>
      </c>
      <c r="C58" s="136">
        <v>2</v>
      </c>
      <c r="D58" s="136">
        <v>2</v>
      </c>
      <c r="E58" s="136">
        <v>2</v>
      </c>
      <c r="F58" s="136"/>
      <c r="G58" s="137">
        <v>0</v>
      </c>
      <c r="H58" s="137">
        <f t="shared" si="52"/>
        <v>6</v>
      </c>
      <c r="I58" s="118">
        <v>1500</v>
      </c>
      <c r="J58" s="119">
        <f t="shared" si="53"/>
        <v>3000</v>
      </c>
      <c r="K58" s="119">
        <f t="shared" si="54"/>
        <v>3000</v>
      </c>
      <c r="L58" s="119">
        <f t="shared" si="55"/>
        <v>3000</v>
      </c>
      <c r="M58" s="119">
        <f t="shared" si="56"/>
        <v>0</v>
      </c>
      <c r="N58" s="143">
        <f t="shared" si="57"/>
        <v>0</v>
      </c>
      <c r="O58" s="118">
        <f t="shared" si="58"/>
        <v>9000</v>
      </c>
      <c r="P58" s="118">
        <f>O58</f>
        <v>9000</v>
      </c>
      <c r="Q58" s="118">
        <v>0</v>
      </c>
      <c r="R58" s="118">
        <v>0</v>
      </c>
      <c r="S58" s="118">
        <f t="shared" si="32"/>
        <v>9000</v>
      </c>
      <c r="T58" s="121">
        <f>+S58/Resumen!$S$9</f>
        <v>2.0000000000000001E-4</v>
      </c>
    </row>
    <row r="59" spans="1:20" ht="25.5" x14ac:dyDescent="0.25">
      <c r="A59" s="138" t="s">
        <v>148</v>
      </c>
      <c r="B59" s="135" t="s">
        <v>149</v>
      </c>
      <c r="C59" s="136">
        <v>1</v>
      </c>
      <c r="D59" s="136">
        <v>1</v>
      </c>
      <c r="E59" s="136"/>
      <c r="F59" s="136"/>
      <c r="G59" s="137"/>
      <c r="H59" s="137">
        <v>2</v>
      </c>
      <c r="I59" s="118">
        <v>10000</v>
      </c>
      <c r="J59" s="119">
        <f t="shared" si="53"/>
        <v>10000</v>
      </c>
      <c r="K59" s="119">
        <f t="shared" si="54"/>
        <v>10000</v>
      </c>
      <c r="L59" s="119">
        <f t="shared" si="55"/>
        <v>0</v>
      </c>
      <c r="M59" s="119">
        <f t="shared" si="56"/>
        <v>0</v>
      </c>
      <c r="N59" s="143">
        <f t="shared" si="57"/>
        <v>0</v>
      </c>
      <c r="O59" s="118">
        <f t="shared" si="58"/>
        <v>20000</v>
      </c>
      <c r="P59" s="118">
        <f>O59</f>
        <v>20000</v>
      </c>
      <c r="Q59" s="118">
        <v>0</v>
      </c>
      <c r="R59" s="118">
        <v>0</v>
      </c>
      <c r="S59" s="118">
        <f t="shared" si="32"/>
        <v>20000</v>
      </c>
      <c r="T59" s="121">
        <f>+S59/Resumen!$S$9</f>
        <v>4.4444444444444447E-4</v>
      </c>
    </row>
    <row r="60" spans="1:20" x14ac:dyDescent="0.25">
      <c r="A60" s="138" t="s">
        <v>150</v>
      </c>
      <c r="B60" s="135" t="s">
        <v>151</v>
      </c>
      <c r="C60" s="136">
        <v>5</v>
      </c>
      <c r="D60" s="136">
        <v>6</v>
      </c>
      <c r="E60" s="136">
        <v>7</v>
      </c>
      <c r="F60" s="136"/>
      <c r="G60" s="137">
        <v>0</v>
      </c>
      <c r="H60" s="137">
        <f t="shared" si="52"/>
        <v>18</v>
      </c>
      <c r="I60" s="118">
        <v>0</v>
      </c>
      <c r="J60" s="119">
        <f t="shared" si="53"/>
        <v>0</v>
      </c>
      <c r="K60" s="119">
        <f t="shared" si="54"/>
        <v>0</v>
      </c>
      <c r="L60" s="119">
        <f t="shared" si="55"/>
        <v>0</v>
      </c>
      <c r="M60" s="119">
        <f t="shared" si="56"/>
        <v>0</v>
      </c>
      <c r="N60" s="143">
        <f t="shared" si="57"/>
        <v>0</v>
      </c>
      <c r="O60" s="118">
        <f t="shared" si="58"/>
        <v>0</v>
      </c>
      <c r="P60" s="118"/>
      <c r="Q60" s="118">
        <v>0</v>
      </c>
      <c r="R60" s="118">
        <v>0</v>
      </c>
      <c r="S60" s="118">
        <f t="shared" si="32"/>
        <v>0</v>
      </c>
      <c r="T60" s="121">
        <f>+S60/Resumen!$S$9</f>
        <v>0</v>
      </c>
    </row>
    <row r="61" spans="1:20" x14ac:dyDescent="0.25">
      <c r="A61" s="138" t="s">
        <v>152</v>
      </c>
      <c r="B61" s="135" t="s">
        <v>146</v>
      </c>
      <c r="C61" s="136">
        <v>50</v>
      </c>
      <c r="D61" s="136">
        <v>60</v>
      </c>
      <c r="E61" s="136">
        <v>70</v>
      </c>
      <c r="F61" s="136"/>
      <c r="G61" s="137">
        <v>0</v>
      </c>
      <c r="H61" s="137">
        <f t="shared" si="52"/>
        <v>180</v>
      </c>
      <c r="I61" s="118">
        <v>300</v>
      </c>
      <c r="J61" s="119">
        <f t="shared" si="53"/>
        <v>15000</v>
      </c>
      <c r="K61" s="119">
        <f t="shared" si="54"/>
        <v>18000</v>
      </c>
      <c r="L61" s="119">
        <f t="shared" si="55"/>
        <v>21000</v>
      </c>
      <c r="M61" s="119">
        <f t="shared" si="56"/>
        <v>0</v>
      </c>
      <c r="N61" s="143">
        <f t="shared" si="57"/>
        <v>0</v>
      </c>
      <c r="O61" s="118">
        <f t="shared" si="58"/>
        <v>54000</v>
      </c>
      <c r="P61" s="118">
        <f>O61</f>
        <v>54000</v>
      </c>
      <c r="Q61" s="118">
        <v>0</v>
      </c>
      <c r="R61" s="118">
        <v>0</v>
      </c>
      <c r="S61" s="118">
        <f t="shared" si="32"/>
        <v>54000</v>
      </c>
      <c r="T61" s="121">
        <f>+S61/Resumen!$S$9</f>
        <v>1.1999999999999999E-3</v>
      </c>
    </row>
    <row r="62" spans="1:20" ht="25.5" x14ac:dyDescent="0.25">
      <c r="A62" s="138" t="s">
        <v>153</v>
      </c>
      <c r="B62" s="135" t="s">
        <v>154</v>
      </c>
      <c r="C62" s="136">
        <v>200</v>
      </c>
      <c r="D62" s="136">
        <v>25</v>
      </c>
      <c r="E62" s="136">
        <v>25</v>
      </c>
      <c r="F62" s="136"/>
      <c r="G62" s="137"/>
      <c r="H62" s="137">
        <f t="shared" si="52"/>
        <v>250</v>
      </c>
      <c r="I62" s="118">
        <v>200</v>
      </c>
      <c r="J62" s="119">
        <f t="shared" si="53"/>
        <v>40000</v>
      </c>
      <c r="K62" s="119">
        <f t="shared" si="54"/>
        <v>5000</v>
      </c>
      <c r="L62" s="119">
        <f t="shared" si="55"/>
        <v>5000</v>
      </c>
      <c r="M62" s="119">
        <f t="shared" si="56"/>
        <v>0</v>
      </c>
      <c r="N62" s="143">
        <f t="shared" si="57"/>
        <v>0</v>
      </c>
      <c r="O62" s="118">
        <f t="shared" si="58"/>
        <v>50000</v>
      </c>
      <c r="P62" s="118">
        <f>O62</f>
        <v>50000</v>
      </c>
      <c r="Q62" s="118">
        <v>0</v>
      </c>
      <c r="R62" s="118">
        <v>0</v>
      </c>
      <c r="S62" s="118">
        <f t="shared" si="32"/>
        <v>50000</v>
      </c>
      <c r="T62" s="121">
        <f>+S62/Resumen!$S$9</f>
        <v>1.1111111111111111E-3</v>
      </c>
    </row>
    <row r="63" spans="1:20" x14ac:dyDescent="0.25">
      <c r="A63" s="138" t="s">
        <v>155</v>
      </c>
      <c r="B63" s="135" t="s">
        <v>156</v>
      </c>
      <c r="C63" s="136">
        <v>0</v>
      </c>
      <c r="D63" s="136">
        <v>1</v>
      </c>
      <c r="E63" s="136">
        <v>0</v>
      </c>
      <c r="F63" s="136">
        <v>0</v>
      </c>
      <c r="G63" s="137">
        <v>0</v>
      </c>
      <c r="H63" s="137">
        <v>1</v>
      </c>
      <c r="I63" s="118">
        <v>5000</v>
      </c>
      <c r="J63" s="119">
        <f t="shared" si="53"/>
        <v>0</v>
      </c>
      <c r="K63" s="119">
        <f t="shared" si="54"/>
        <v>5000</v>
      </c>
      <c r="L63" s="119">
        <f t="shared" si="55"/>
        <v>0</v>
      </c>
      <c r="M63" s="119">
        <f t="shared" si="56"/>
        <v>0</v>
      </c>
      <c r="N63" s="143">
        <f t="shared" si="57"/>
        <v>0</v>
      </c>
      <c r="O63" s="118">
        <f t="shared" si="58"/>
        <v>5000</v>
      </c>
      <c r="P63" s="118">
        <f>O63</f>
        <v>5000</v>
      </c>
      <c r="Q63" s="118">
        <v>0</v>
      </c>
      <c r="R63" s="118">
        <v>0</v>
      </c>
      <c r="S63" s="118">
        <f t="shared" si="32"/>
        <v>5000</v>
      </c>
      <c r="T63" s="121">
        <f>+S63/Resumen!$S$9</f>
        <v>1.1111111111111112E-4</v>
      </c>
    </row>
    <row r="64" spans="1:20" x14ac:dyDescent="0.25">
      <c r="A64" s="138" t="s">
        <v>157</v>
      </c>
      <c r="B64" s="135" t="s">
        <v>158</v>
      </c>
      <c r="C64" s="136">
        <v>0</v>
      </c>
      <c r="D64" s="136">
        <v>1</v>
      </c>
      <c r="E64" s="136">
        <v>1</v>
      </c>
      <c r="F64" s="136">
        <v>0</v>
      </c>
      <c r="G64" s="137">
        <v>0</v>
      </c>
      <c r="H64" s="137">
        <v>0</v>
      </c>
      <c r="I64" s="118">
        <v>10000</v>
      </c>
      <c r="J64" s="119">
        <f t="shared" ref="J64" si="59">$I64*C64</f>
        <v>0</v>
      </c>
      <c r="K64" s="119">
        <f t="shared" ref="K64" si="60">$I64*D64</f>
        <v>10000</v>
      </c>
      <c r="L64" s="119">
        <f t="shared" ref="L64" si="61">$I64*E64</f>
        <v>10000</v>
      </c>
      <c r="M64" s="119">
        <f t="shared" ref="M64" si="62">$I64*F64</f>
        <v>0</v>
      </c>
      <c r="N64" s="143">
        <f t="shared" ref="N64" si="63">$I64*G64</f>
        <v>0</v>
      </c>
      <c r="O64" s="118">
        <f t="shared" si="58"/>
        <v>20000</v>
      </c>
      <c r="P64" s="118">
        <f>O64</f>
        <v>20000</v>
      </c>
      <c r="Q64" s="118">
        <v>0</v>
      </c>
      <c r="R64" s="118">
        <v>0</v>
      </c>
      <c r="S64" s="118">
        <f t="shared" si="32"/>
        <v>20000</v>
      </c>
      <c r="T64" s="121">
        <f>+S64/Resumen!$S$9</f>
        <v>4.4444444444444447E-4</v>
      </c>
    </row>
    <row r="65" spans="1:20" x14ac:dyDescent="0.25">
      <c r="A65" s="134" t="s">
        <v>169</v>
      </c>
      <c r="B65" s="135"/>
      <c r="C65" s="136"/>
      <c r="D65" s="136"/>
      <c r="E65" s="136"/>
      <c r="F65" s="136"/>
      <c r="G65" s="137"/>
      <c r="H65" s="137"/>
      <c r="I65" s="118"/>
      <c r="J65" s="119"/>
      <c r="K65" s="119"/>
      <c r="L65" s="119"/>
      <c r="M65" s="119"/>
      <c r="N65" s="118"/>
      <c r="O65" s="118">
        <f t="shared" si="58"/>
        <v>0</v>
      </c>
      <c r="P65" s="118"/>
      <c r="Q65" s="118">
        <v>0</v>
      </c>
      <c r="R65" s="118">
        <v>0</v>
      </c>
      <c r="S65" s="118">
        <f t="shared" si="32"/>
        <v>0</v>
      </c>
      <c r="T65" s="121">
        <f>+S65/Resumen!$S$9</f>
        <v>0</v>
      </c>
    </row>
    <row r="66" spans="1:20" x14ac:dyDescent="0.25">
      <c r="A66" s="138" t="s">
        <v>159</v>
      </c>
      <c r="B66" s="135" t="s">
        <v>160</v>
      </c>
      <c r="C66" s="136">
        <v>1</v>
      </c>
      <c r="D66" s="136">
        <v>0</v>
      </c>
      <c r="E66" s="136">
        <v>0</v>
      </c>
      <c r="F66" s="136">
        <v>0</v>
      </c>
      <c r="G66" s="137"/>
      <c r="H66" s="137">
        <v>1</v>
      </c>
      <c r="I66" s="118">
        <v>20000</v>
      </c>
      <c r="J66" s="119">
        <f t="shared" ref="J66" si="64">$I66*C66</f>
        <v>20000</v>
      </c>
      <c r="K66" s="119">
        <f t="shared" ref="K66" si="65">$I66*D66</f>
        <v>0</v>
      </c>
      <c r="L66" s="119">
        <f t="shared" ref="L66" si="66">$I66*E66</f>
        <v>0</v>
      </c>
      <c r="M66" s="119">
        <f t="shared" ref="M66" si="67">$I66*F66</f>
        <v>0</v>
      </c>
      <c r="N66" s="143">
        <f t="shared" ref="N66" si="68">$I66*G66</f>
        <v>0</v>
      </c>
      <c r="O66" s="118">
        <f t="shared" si="58"/>
        <v>20000</v>
      </c>
      <c r="P66" s="118">
        <f>O66</f>
        <v>20000</v>
      </c>
      <c r="Q66" s="118">
        <v>0</v>
      </c>
      <c r="R66" s="118">
        <v>0</v>
      </c>
      <c r="S66" s="118">
        <f t="shared" si="32"/>
        <v>20000</v>
      </c>
      <c r="T66" s="121">
        <f>+S66/Resumen!$S$9</f>
        <v>4.4444444444444447E-4</v>
      </c>
    </row>
    <row r="67" spans="1:20" x14ac:dyDescent="0.25">
      <c r="A67" s="138" t="s">
        <v>161</v>
      </c>
      <c r="B67" s="135" t="s">
        <v>162</v>
      </c>
      <c r="C67" s="136">
        <v>0</v>
      </c>
      <c r="D67" s="136">
        <v>1</v>
      </c>
      <c r="E67" s="136"/>
      <c r="F67" s="136">
        <v>0</v>
      </c>
      <c r="G67" s="137"/>
      <c r="H67" s="137"/>
      <c r="I67" s="118">
        <v>250000</v>
      </c>
      <c r="J67" s="119">
        <f t="shared" ref="J67:J68" si="69">$I67*C67</f>
        <v>0</v>
      </c>
      <c r="K67" s="119">
        <f t="shared" ref="K67:K68" si="70">$I67*D67</f>
        <v>250000</v>
      </c>
      <c r="L67" s="119">
        <f t="shared" ref="L67:L68" si="71">$I67*E67</f>
        <v>0</v>
      </c>
      <c r="M67" s="119">
        <f t="shared" ref="M67:M68" si="72">$I67*F67</f>
        <v>0</v>
      </c>
      <c r="N67" s="143">
        <f t="shared" ref="N67:N68" si="73">$I67*G67</f>
        <v>0</v>
      </c>
      <c r="O67" s="118">
        <f t="shared" si="58"/>
        <v>250000</v>
      </c>
      <c r="P67" s="118">
        <f>O67</f>
        <v>250000</v>
      </c>
      <c r="Q67" s="118">
        <v>0</v>
      </c>
      <c r="R67" s="118">
        <v>0</v>
      </c>
      <c r="S67" s="118">
        <f t="shared" si="32"/>
        <v>250000</v>
      </c>
      <c r="T67" s="121">
        <f>+S67/Resumen!$S$9</f>
        <v>5.5555555555555558E-3</v>
      </c>
    </row>
    <row r="68" spans="1:20" ht="25.5" x14ac:dyDescent="0.25">
      <c r="A68" s="138" t="s">
        <v>163</v>
      </c>
      <c r="B68" s="135" t="s">
        <v>158</v>
      </c>
      <c r="C68" s="136"/>
      <c r="D68" s="136">
        <v>1</v>
      </c>
      <c r="E68" s="136">
        <v>1</v>
      </c>
      <c r="F68" s="136"/>
      <c r="G68" s="137"/>
      <c r="H68" s="137"/>
      <c r="I68" s="118">
        <v>10000</v>
      </c>
      <c r="J68" s="119">
        <f t="shared" si="69"/>
        <v>0</v>
      </c>
      <c r="K68" s="119">
        <f t="shared" si="70"/>
        <v>10000</v>
      </c>
      <c r="L68" s="119">
        <f t="shared" si="71"/>
        <v>10000</v>
      </c>
      <c r="M68" s="119">
        <f t="shared" si="72"/>
        <v>0</v>
      </c>
      <c r="N68" s="143">
        <f t="shared" si="73"/>
        <v>0</v>
      </c>
      <c r="O68" s="118">
        <f t="shared" si="58"/>
        <v>20000</v>
      </c>
      <c r="P68" s="118">
        <f>O68</f>
        <v>20000</v>
      </c>
      <c r="Q68" s="118">
        <v>0</v>
      </c>
      <c r="R68" s="118">
        <v>0</v>
      </c>
      <c r="S68" s="118">
        <f t="shared" si="32"/>
        <v>20000</v>
      </c>
      <c r="T68" s="121">
        <f>+S68/Resumen!$S$9</f>
        <v>4.4444444444444447E-4</v>
      </c>
    </row>
    <row r="69" spans="1:20" x14ac:dyDescent="0.25">
      <c r="A69" s="134" t="s">
        <v>164</v>
      </c>
      <c r="B69" s="135"/>
      <c r="C69" s="136"/>
      <c r="D69" s="136"/>
      <c r="E69" s="136"/>
      <c r="F69" s="136"/>
      <c r="G69" s="137"/>
      <c r="H69" s="137"/>
      <c r="I69" s="118"/>
      <c r="J69" s="119"/>
      <c r="K69" s="119"/>
      <c r="L69" s="119"/>
      <c r="M69" s="119"/>
      <c r="N69" s="118"/>
      <c r="O69" s="118">
        <f t="shared" si="58"/>
        <v>0</v>
      </c>
      <c r="P69" s="118"/>
      <c r="Q69" s="118"/>
      <c r="R69" s="118"/>
      <c r="S69" s="118"/>
      <c r="T69" s="121"/>
    </row>
    <row r="70" spans="1:20" x14ac:dyDescent="0.25">
      <c r="A70" s="138" t="s">
        <v>165</v>
      </c>
      <c r="B70" s="135" t="s">
        <v>166</v>
      </c>
      <c r="C70" s="136">
        <v>1</v>
      </c>
      <c r="D70" s="136">
        <v>1</v>
      </c>
      <c r="E70" s="136"/>
      <c r="F70" s="136"/>
      <c r="G70" s="137"/>
      <c r="H70" s="137"/>
      <c r="I70" s="118">
        <v>250000</v>
      </c>
      <c r="J70" s="119">
        <f t="shared" ref="J70" si="74">$I70*C70</f>
        <v>250000</v>
      </c>
      <c r="K70" s="119">
        <f t="shared" ref="K70" si="75">$I70*D70</f>
        <v>250000</v>
      </c>
      <c r="L70" s="119">
        <f t="shared" ref="L70" si="76">$I70*E70</f>
        <v>0</v>
      </c>
      <c r="M70" s="119">
        <f t="shared" ref="M70" si="77">$I70*F70</f>
        <v>0</v>
      </c>
      <c r="N70" s="143">
        <f t="shared" ref="N70" si="78">$I70*G70</f>
        <v>0</v>
      </c>
      <c r="O70" s="118">
        <f t="shared" si="58"/>
        <v>500000</v>
      </c>
      <c r="P70" s="118">
        <f>O70</f>
        <v>500000</v>
      </c>
      <c r="Q70" s="118">
        <v>0</v>
      </c>
      <c r="R70" s="118">
        <v>0</v>
      </c>
      <c r="S70" s="118">
        <f t="shared" ref="S70:S71" si="79">SUM(P70:R70)</f>
        <v>500000</v>
      </c>
      <c r="T70" s="121">
        <f>+S70/Resumen!$S$9</f>
        <v>1.1111111111111112E-2</v>
      </c>
    </row>
    <row r="71" spans="1:20" x14ac:dyDescent="0.25">
      <c r="A71" s="138" t="s">
        <v>167</v>
      </c>
      <c r="B71" s="135" t="s">
        <v>151</v>
      </c>
      <c r="C71" s="136">
        <v>1</v>
      </c>
      <c r="D71" s="136">
        <v>1</v>
      </c>
      <c r="E71" s="136"/>
      <c r="F71" s="136"/>
      <c r="G71" s="137"/>
      <c r="H71" s="137"/>
      <c r="I71" s="118">
        <v>65000</v>
      </c>
      <c r="J71" s="119">
        <f t="shared" ref="J71:L71" si="80">$I71*C71</f>
        <v>65000</v>
      </c>
      <c r="K71" s="119">
        <f t="shared" si="80"/>
        <v>65000</v>
      </c>
      <c r="L71" s="119">
        <f t="shared" si="80"/>
        <v>0</v>
      </c>
      <c r="M71" s="119">
        <f t="shared" ref="M71" si="81">$I71*F71</f>
        <v>0</v>
      </c>
      <c r="N71" s="143">
        <f t="shared" ref="N71" si="82">$I71*G71</f>
        <v>0</v>
      </c>
      <c r="O71" s="118">
        <f t="shared" si="58"/>
        <v>130000</v>
      </c>
      <c r="P71" s="118">
        <f>O71</f>
        <v>130000</v>
      </c>
      <c r="Q71" s="118">
        <v>0</v>
      </c>
      <c r="R71" s="118">
        <v>0</v>
      </c>
      <c r="S71" s="118">
        <f t="shared" si="79"/>
        <v>130000</v>
      </c>
      <c r="T71" s="121">
        <f>+S71/Resumen!$S$9</f>
        <v>2.8888888888888888E-3</v>
      </c>
    </row>
    <row r="72" spans="1:20" ht="15.75" x14ac:dyDescent="0.25">
      <c r="A72" s="48" t="s">
        <v>27</v>
      </c>
      <c r="B72" s="41"/>
      <c r="C72" s="43"/>
      <c r="D72" s="42"/>
      <c r="E72" s="42"/>
      <c r="F72" s="42"/>
      <c r="G72" s="44"/>
      <c r="H72" s="28"/>
      <c r="I72" s="36"/>
      <c r="J72" s="46">
        <f>SUM(J5:J71)</f>
        <v>3188000</v>
      </c>
      <c r="K72" s="46">
        <f>SUM(K5:K71)</f>
        <v>5174000</v>
      </c>
      <c r="L72" s="46">
        <f>SUM(L5:L71)</f>
        <v>3308000</v>
      </c>
      <c r="M72" s="46">
        <f>SUM(M5:M71)</f>
        <v>1582000</v>
      </c>
      <c r="N72" s="37">
        <f>SUM(N5:N71)</f>
        <v>1148000</v>
      </c>
      <c r="O72" s="37">
        <f>SUM(J72:N72)</f>
        <v>14400000</v>
      </c>
      <c r="P72" s="37">
        <f>SUM(P5:P71)</f>
        <v>9400000</v>
      </c>
      <c r="Q72" s="37">
        <f>SUM(Q7:Q71)</f>
        <v>5000000</v>
      </c>
      <c r="R72" s="37"/>
      <c r="S72" s="37">
        <f>SUM(P72:R72)</f>
        <v>14400000</v>
      </c>
      <c r="T72" s="34">
        <f>+S72/Resumen!$S$9</f>
        <v>0.32</v>
      </c>
    </row>
    <row r="73" spans="1:20" x14ac:dyDescent="0.25">
      <c r="P73" s="38"/>
      <c r="S73" s="38"/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sqref="A1:T1"/>
    </sheetView>
  </sheetViews>
  <sheetFormatPr defaultColWidth="118" defaultRowHeight="15" x14ac:dyDescent="0.25"/>
  <cols>
    <col min="1" max="1" width="43.42578125" customWidth="1"/>
    <col min="2" max="2" width="11.140625" customWidth="1"/>
    <col min="3" max="7" width="5.42578125" bestFit="1" customWidth="1"/>
    <col min="8" max="8" width="4.85546875" bestFit="1" customWidth="1"/>
    <col min="9" max="9" width="9.7109375" customWidth="1"/>
    <col min="10" max="14" width="9.28515625" bestFit="1" customWidth="1"/>
    <col min="15" max="15" width="13.28515625" bestFit="1" customWidth="1"/>
    <col min="16" max="16" width="10.7109375" bestFit="1" customWidth="1"/>
    <col min="17" max="17" width="11.85546875" customWidth="1"/>
    <col min="18" max="18" width="4.42578125" bestFit="1" customWidth="1"/>
    <col min="19" max="19" width="13.28515625" bestFit="1" customWidth="1"/>
    <col min="20" max="20" width="10.42578125" customWidth="1"/>
  </cols>
  <sheetData>
    <row r="1" spans="1:20" ht="18.75" x14ac:dyDescent="0.25">
      <c r="A1" s="163" t="str">
        <f>+Resumen!A1</f>
        <v>PN-L1117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0" ht="18.75" x14ac:dyDescent="0.25">
      <c r="A2" s="164" t="str">
        <f>+Resumen!A2</f>
        <v>COSTOS  ANUALES ESTIMADOS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8.75" customHeight="1" x14ac:dyDescent="0.25">
      <c r="A3" s="193" t="s">
        <v>1</v>
      </c>
      <c r="B3" s="199" t="s">
        <v>2</v>
      </c>
      <c r="C3" s="201" t="s">
        <v>3</v>
      </c>
      <c r="D3" s="202"/>
      <c r="E3" s="202"/>
      <c r="F3" s="202"/>
      <c r="G3" s="202"/>
      <c r="H3" s="203" t="s">
        <v>4</v>
      </c>
      <c r="I3" s="203" t="s">
        <v>5</v>
      </c>
      <c r="J3" s="186" t="s">
        <v>6</v>
      </c>
      <c r="K3" s="187"/>
      <c r="L3" s="187"/>
      <c r="M3" s="12"/>
      <c r="N3" s="13"/>
      <c r="O3" s="193" t="s">
        <v>7</v>
      </c>
      <c r="P3" s="181" t="s">
        <v>8</v>
      </c>
      <c r="Q3" s="182"/>
      <c r="R3" s="183"/>
      <c r="S3" s="193" t="s">
        <v>7</v>
      </c>
      <c r="T3" s="195" t="s">
        <v>22</v>
      </c>
    </row>
    <row r="4" spans="1:20" ht="18.75" customHeight="1" x14ac:dyDescent="0.25">
      <c r="A4" s="198"/>
      <c r="B4" s="200"/>
      <c r="C4" s="15" t="s">
        <v>9</v>
      </c>
      <c r="D4" s="16" t="s">
        <v>10</v>
      </c>
      <c r="E4" s="16" t="s">
        <v>11</v>
      </c>
      <c r="F4" s="16" t="s">
        <v>15</v>
      </c>
      <c r="G4" s="16" t="s">
        <v>16</v>
      </c>
      <c r="H4" s="204"/>
      <c r="I4" s="204"/>
      <c r="J4" s="17" t="s">
        <v>9</v>
      </c>
      <c r="K4" s="12" t="s">
        <v>10</v>
      </c>
      <c r="L4" s="12" t="s">
        <v>11</v>
      </c>
      <c r="M4" s="16" t="s">
        <v>15</v>
      </c>
      <c r="N4" s="16" t="s">
        <v>16</v>
      </c>
      <c r="O4" s="198"/>
      <c r="P4" s="18" t="s">
        <v>12</v>
      </c>
      <c r="Q4" s="19" t="s">
        <v>13</v>
      </c>
      <c r="R4" s="20" t="s">
        <v>14</v>
      </c>
      <c r="S4" s="194"/>
      <c r="T4" s="196"/>
    </row>
    <row r="5" spans="1:20" ht="22.5" customHeight="1" x14ac:dyDescent="0.25">
      <c r="A5" s="1" t="s">
        <v>21</v>
      </c>
      <c r="B5" s="25"/>
      <c r="C5" s="25"/>
      <c r="D5" s="25"/>
      <c r="E5" s="25"/>
      <c r="F5" s="25"/>
      <c r="G5" s="25"/>
      <c r="H5" s="25"/>
      <c r="I5" s="22"/>
      <c r="J5" s="22"/>
      <c r="K5" s="22"/>
      <c r="L5" s="22"/>
      <c r="M5" s="22"/>
      <c r="N5" s="22"/>
      <c r="O5" s="23"/>
      <c r="P5" s="23"/>
      <c r="Q5" s="22"/>
      <c r="R5" s="21"/>
      <c r="S5" s="23"/>
      <c r="T5" s="31"/>
    </row>
    <row r="6" spans="1:20" ht="22.5" customHeight="1" x14ac:dyDescent="0.25">
      <c r="A6" s="141" t="s">
        <v>170</v>
      </c>
      <c r="B6" s="142" t="s">
        <v>182</v>
      </c>
      <c r="C6" s="142">
        <v>1</v>
      </c>
      <c r="D6" s="142">
        <v>1</v>
      </c>
      <c r="E6" s="142">
        <v>1</v>
      </c>
      <c r="F6" s="142">
        <v>1</v>
      </c>
      <c r="G6" s="142">
        <v>1</v>
      </c>
      <c r="H6" s="142">
        <v>5</v>
      </c>
      <c r="I6" s="143">
        <f>4000*13</f>
        <v>52000</v>
      </c>
      <c r="J6" s="119">
        <f t="shared" ref="J6:N6" si="0">+C6*$I6</f>
        <v>52000</v>
      </c>
      <c r="K6" s="119">
        <f t="shared" si="0"/>
        <v>52000</v>
      </c>
      <c r="L6" s="119">
        <f t="shared" si="0"/>
        <v>52000</v>
      </c>
      <c r="M6" s="119">
        <f t="shared" si="0"/>
        <v>52000</v>
      </c>
      <c r="N6" s="143">
        <f t="shared" si="0"/>
        <v>52000</v>
      </c>
      <c r="O6" s="144">
        <f>SUM(J6:N6)</f>
        <v>260000</v>
      </c>
      <c r="P6" s="144">
        <f>+O6</f>
        <v>260000</v>
      </c>
      <c r="Q6" s="143">
        <v>0</v>
      </c>
      <c r="R6" s="145"/>
      <c r="S6" s="145">
        <v>325000</v>
      </c>
      <c r="T6" s="140">
        <f>+S6/Resumen!$S$9</f>
        <v>7.2222222222222219E-3</v>
      </c>
    </row>
    <row r="7" spans="1:20" ht="22.5" customHeight="1" x14ac:dyDescent="0.25">
      <c r="A7" s="141" t="s">
        <v>171</v>
      </c>
      <c r="B7" s="142" t="s">
        <v>182</v>
      </c>
      <c r="C7" s="142">
        <v>1</v>
      </c>
      <c r="D7" s="142">
        <v>1</v>
      </c>
      <c r="E7" s="142">
        <v>1</v>
      </c>
      <c r="F7" s="142">
        <v>1</v>
      </c>
      <c r="G7" s="142">
        <v>1</v>
      </c>
      <c r="H7" s="142">
        <v>5</v>
      </c>
      <c r="I7" s="143">
        <f>2500*13</f>
        <v>32500</v>
      </c>
      <c r="J7" s="119">
        <f t="shared" ref="J7:J19" si="1">+C7*$I7</f>
        <v>32500</v>
      </c>
      <c r="K7" s="119">
        <f t="shared" ref="K7:K19" si="2">+D7*$I7</f>
        <v>32500</v>
      </c>
      <c r="L7" s="119">
        <f t="shared" ref="L7:L19" si="3">+E7*$I7</f>
        <v>32500</v>
      </c>
      <c r="M7" s="119">
        <f t="shared" ref="M7:M19" si="4">+F7*$I7</f>
        <v>32500</v>
      </c>
      <c r="N7" s="143">
        <f t="shared" ref="N7:N19" si="5">+G7*$I7</f>
        <v>32500</v>
      </c>
      <c r="O7" s="144">
        <f t="shared" ref="O7:O19" si="6">SUM(J7:N7)</f>
        <v>162500</v>
      </c>
      <c r="P7" s="144">
        <f t="shared" ref="P7:P19" si="7">+O7</f>
        <v>162500</v>
      </c>
      <c r="Q7" s="143">
        <v>0</v>
      </c>
      <c r="R7" s="145"/>
      <c r="S7" s="145">
        <v>195000</v>
      </c>
      <c r="T7" s="140">
        <f>+S7/Resumen!$S$9</f>
        <v>4.3333333333333331E-3</v>
      </c>
    </row>
    <row r="8" spans="1:20" ht="22.5" customHeight="1" x14ac:dyDescent="0.25">
      <c r="A8" s="141" t="s">
        <v>172</v>
      </c>
      <c r="B8" s="142" t="s">
        <v>182</v>
      </c>
      <c r="C8" s="142">
        <v>1</v>
      </c>
      <c r="D8" s="142">
        <v>1</v>
      </c>
      <c r="E8" s="142">
        <v>1</v>
      </c>
      <c r="F8" s="142">
        <v>1</v>
      </c>
      <c r="G8" s="142">
        <v>1</v>
      </c>
      <c r="H8" s="142">
        <v>5</v>
      </c>
      <c r="I8" s="143">
        <f>2500*13</f>
        <v>32500</v>
      </c>
      <c r="J8" s="119">
        <f t="shared" si="1"/>
        <v>32500</v>
      </c>
      <c r="K8" s="119">
        <f t="shared" si="2"/>
        <v>32500</v>
      </c>
      <c r="L8" s="119">
        <f t="shared" si="3"/>
        <v>32500</v>
      </c>
      <c r="M8" s="119">
        <f t="shared" si="4"/>
        <v>32500</v>
      </c>
      <c r="N8" s="143">
        <f t="shared" si="5"/>
        <v>32500</v>
      </c>
      <c r="O8" s="144">
        <f t="shared" si="6"/>
        <v>162500</v>
      </c>
      <c r="P8" s="144">
        <f t="shared" si="7"/>
        <v>162500</v>
      </c>
      <c r="Q8" s="143">
        <v>0</v>
      </c>
      <c r="R8" s="145"/>
      <c r="S8" s="145">
        <v>195000</v>
      </c>
      <c r="T8" s="140">
        <f>+S8/Resumen!$S$9</f>
        <v>4.3333333333333331E-3</v>
      </c>
    </row>
    <row r="9" spans="1:20" ht="22.5" customHeight="1" x14ac:dyDescent="0.25">
      <c r="A9" s="141" t="s">
        <v>173</v>
      </c>
      <c r="B9" s="142" t="s">
        <v>182</v>
      </c>
      <c r="C9" s="142">
        <v>1</v>
      </c>
      <c r="D9" s="142">
        <v>1</v>
      </c>
      <c r="E9" s="142">
        <v>1</v>
      </c>
      <c r="F9" s="142">
        <v>1</v>
      </c>
      <c r="G9" s="142">
        <v>1</v>
      </c>
      <c r="H9" s="142">
        <v>5</v>
      </c>
      <c r="I9" s="143">
        <f>2500*13</f>
        <v>32500</v>
      </c>
      <c r="J9" s="119">
        <f t="shared" si="1"/>
        <v>32500</v>
      </c>
      <c r="K9" s="119">
        <f t="shared" si="2"/>
        <v>32500</v>
      </c>
      <c r="L9" s="119">
        <f t="shared" si="3"/>
        <v>32500</v>
      </c>
      <c r="M9" s="119">
        <f t="shared" si="4"/>
        <v>32500</v>
      </c>
      <c r="N9" s="143">
        <f t="shared" si="5"/>
        <v>32500</v>
      </c>
      <c r="O9" s="144">
        <f t="shared" si="6"/>
        <v>162500</v>
      </c>
      <c r="P9" s="144">
        <f t="shared" si="7"/>
        <v>162500</v>
      </c>
      <c r="Q9" s="143">
        <v>0</v>
      </c>
      <c r="R9" s="145"/>
      <c r="S9" s="145">
        <v>195000</v>
      </c>
      <c r="T9" s="140">
        <f>+S9/Resumen!$S$9</f>
        <v>4.3333333333333331E-3</v>
      </c>
    </row>
    <row r="10" spans="1:20" ht="22.5" customHeight="1" x14ac:dyDescent="0.25">
      <c r="A10" s="141" t="s">
        <v>174</v>
      </c>
      <c r="B10" s="142" t="s">
        <v>182</v>
      </c>
      <c r="C10" s="142">
        <v>1</v>
      </c>
      <c r="D10" s="142">
        <v>1</v>
      </c>
      <c r="E10" s="142">
        <v>1</v>
      </c>
      <c r="F10" s="142">
        <v>1</v>
      </c>
      <c r="G10" s="142">
        <v>1</v>
      </c>
      <c r="H10" s="142">
        <v>5</v>
      </c>
      <c r="I10" s="143">
        <f>2000*13</f>
        <v>26000</v>
      </c>
      <c r="J10" s="119">
        <f t="shared" si="1"/>
        <v>26000</v>
      </c>
      <c r="K10" s="119">
        <f t="shared" si="2"/>
        <v>26000</v>
      </c>
      <c r="L10" s="119">
        <f t="shared" si="3"/>
        <v>26000</v>
      </c>
      <c r="M10" s="119">
        <f t="shared" si="4"/>
        <v>26000</v>
      </c>
      <c r="N10" s="143">
        <f t="shared" si="5"/>
        <v>26000</v>
      </c>
      <c r="O10" s="144">
        <f t="shared" si="6"/>
        <v>130000</v>
      </c>
      <c r="P10" s="144">
        <f t="shared" si="7"/>
        <v>130000</v>
      </c>
      <c r="Q10" s="143">
        <v>0</v>
      </c>
      <c r="R10" s="145"/>
      <c r="S10" s="145">
        <v>162500</v>
      </c>
      <c r="T10" s="140">
        <f>+S10/Resumen!$S$9</f>
        <v>3.6111111111111109E-3</v>
      </c>
    </row>
    <row r="11" spans="1:20" ht="22.5" customHeight="1" x14ac:dyDescent="0.25">
      <c r="A11" s="141" t="s">
        <v>175</v>
      </c>
      <c r="B11" s="142" t="s">
        <v>182</v>
      </c>
      <c r="C11" s="142">
        <v>1</v>
      </c>
      <c r="D11" s="142">
        <v>1</v>
      </c>
      <c r="E11" s="142">
        <v>1</v>
      </c>
      <c r="F11" s="142">
        <v>1</v>
      </c>
      <c r="G11" s="142">
        <v>1</v>
      </c>
      <c r="H11" s="142">
        <v>5</v>
      </c>
      <c r="I11" s="143">
        <f>2000*13</f>
        <v>26000</v>
      </c>
      <c r="J11" s="119">
        <f t="shared" si="1"/>
        <v>26000</v>
      </c>
      <c r="K11" s="119">
        <f t="shared" si="2"/>
        <v>26000</v>
      </c>
      <c r="L11" s="119">
        <f t="shared" si="3"/>
        <v>26000</v>
      </c>
      <c r="M11" s="119">
        <f t="shared" si="4"/>
        <v>26000</v>
      </c>
      <c r="N11" s="143">
        <f t="shared" si="5"/>
        <v>26000</v>
      </c>
      <c r="O11" s="144">
        <f t="shared" si="6"/>
        <v>130000</v>
      </c>
      <c r="P11" s="144">
        <f t="shared" si="7"/>
        <v>130000</v>
      </c>
      <c r="Q11" s="143">
        <v>0</v>
      </c>
      <c r="R11" s="145"/>
      <c r="S11" s="145">
        <v>162500</v>
      </c>
      <c r="T11" s="140">
        <f>+S11/Resumen!$S$9</f>
        <v>3.6111111111111109E-3</v>
      </c>
    </row>
    <row r="12" spans="1:20" ht="22.5" customHeight="1" x14ac:dyDescent="0.25">
      <c r="A12" s="141" t="s">
        <v>176</v>
      </c>
      <c r="B12" s="142" t="s">
        <v>182</v>
      </c>
      <c r="C12" s="142">
        <v>1</v>
      </c>
      <c r="D12" s="142">
        <v>1</v>
      </c>
      <c r="E12" s="142">
        <v>1</v>
      </c>
      <c r="F12" s="142">
        <v>1</v>
      </c>
      <c r="G12" s="142">
        <v>1</v>
      </c>
      <c r="H12" s="142">
        <v>5</v>
      </c>
      <c r="I12" s="143">
        <f>2000*13</f>
        <v>26000</v>
      </c>
      <c r="J12" s="119">
        <f t="shared" si="1"/>
        <v>26000</v>
      </c>
      <c r="K12" s="119">
        <f t="shared" si="2"/>
        <v>26000</v>
      </c>
      <c r="L12" s="119">
        <f t="shared" si="3"/>
        <v>26000</v>
      </c>
      <c r="M12" s="119">
        <f t="shared" si="4"/>
        <v>26000</v>
      </c>
      <c r="N12" s="143">
        <f t="shared" si="5"/>
        <v>26000</v>
      </c>
      <c r="O12" s="144">
        <f t="shared" si="6"/>
        <v>130000</v>
      </c>
      <c r="P12" s="144">
        <f t="shared" si="7"/>
        <v>130000</v>
      </c>
      <c r="Q12" s="143">
        <v>0</v>
      </c>
      <c r="R12" s="145"/>
      <c r="S12" s="145">
        <v>162500</v>
      </c>
      <c r="T12" s="140">
        <f>+S12/Resumen!$S$9</f>
        <v>3.6111111111111109E-3</v>
      </c>
    </row>
    <row r="13" spans="1:20" s="139" customFormat="1" ht="22.5" customHeight="1" x14ac:dyDescent="0.25">
      <c r="A13" s="141" t="s">
        <v>181</v>
      </c>
      <c r="B13" s="142" t="s">
        <v>182</v>
      </c>
      <c r="C13" s="142">
        <v>1</v>
      </c>
      <c r="D13" s="142">
        <v>1</v>
      </c>
      <c r="E13" s="142">
        <v>1</v>
      </c>
      <c r="F13" s="142">
        <v>1</v>
      </c>
      <c r="G13" s="142">
        <v>1</v>
      </c>
      <c r="H13" s="142">
        <v>5</v>
      </c>
      <c r="I13" s="143">
        <f>3000*13</f>
        <v>39000</v>
      </c>
      <c r="J13" s="119">
        <f t="shared" si="1"/>
        <v>39000</v>
      </c>
      <c r="K13" s="119">
        <f t="shared" si="2"/>
        <v>39000</v>
      </c>
      <c r="L13" s="119">
        <f t="shared" si="3"/>
        <v>39000</v>
      </c>
      <c r="M13" s="119">
        <f t="shared" si="4"/>
        <v>39000</v>
      </c>
      <c r="N13" s="143">
        <f t="shared" si="5"/>
        <v>39000</v>
      </c>
      <c r="O13" s="144">
        <f t="shared" si="6"/>
        <v>195000</v>
      </c>
      <c r="P13" s="144">
        <f t="shared" si="7"/>
        <v>195000</v>
      </c>
      <c r="Q13" s="143">
        <v>0</v>
      </c>
      <c r="R13" s="145"/>
      <c r="S13" s="145"/>
      <c r="T13" s="140"/>
    </row>
    <row r="14" spans="1:20" ht="22.5" customHeight="1" x14ac:dyDescent="0.25">
      <c r="A14" s="141" t="s">
        <v>177</v>
      </c>
      <c r="B14" s="142" t="s">
        <v>183</v>
      </c>
      <c r="C14" s="142">
        <v>1</v>
      </c>
      <c r="D14" s="142">
        <v>1</v>
      </c>
      <c r="E14" s="142">
        <v>1</v>
      </c>
      <c r="F14" s="142">
        <v>1</v>
      </c>
      <c r="G14" s="142">
        <v>1</v>
      </c>
      <c r="H14" s="142">
        <v>5</v>
      </c>
      <c r="I14" s="143">
        <v>40000</v>
      </c>
      <c r="J14" s="119">
        <f t="shared" si="1"/>
        <v>40000</v>
      </c>
      <c r="K14" s="119">
        <f t="shared" si="2"/>
        <v>40000</v>
      </c>
      <c r="L14" s="119">
        <f t="shared" si="3"/>
        <v>40000</v>
      </c>
      <c r="M14" s="119">
        <f t="shared" si="4"/>
        <v>40000</v>
      </c>
      <c r="N14" s="143">
        <f t="shared" si="5"/>
        <v>40000</v>
      </c>
      <c r="O14" s="144">
        <f t="shared" si="6"/>
        <v>200000</v>
      </c>
      <c r="P14" s="144">
        <f t="shared" si="7"/>
        <v>200000</v>
      </c>
      <c r="Q14" s="143">
        <v>0</v>
      </c>
      <c r="R14" s="145"/>
      <c r="S14" s="145">
        <v>200000</v>
      </c>
      <c r="T14" s="140">
        <f>+S14/Resumen!$S$9</f>
        <v>4.4444444444444444E-3</v>
      </c>
    </row>
    <row r="15" spans="1:20" ht="22.5" customHeight="1" x14ac:dyDescent="0.25">
      <c r="A15" s="141" t="s">
        <v>178</v>
      </c>
      <c r="B15" s="142" t="s">
        <v>135</v>
      </c>
      <c r="C15" s="142">
        <v>1</v>
      </c>
      <c r="D15" s="142">
        <v>0</v>
      </c>
      <c r="E15" s="142">
        <v>0</v>
      </c>
      <c r="F15" s="142">
        <v>0</v>
      </c>
      <c r="G15" s="142">
        <v>0</v>
      </c>
      <c r="H15" s="142">
        <v>1</v>
      </c>
      <c r="I15" s="143">
        <v>40000</v>
      </c>
      <c r="J15" s="119">
        <f t="shared" si="1"/>
        <v>40000</v>
      </c>
      <c r="K15" s="119">
        <f t="shared" si="2"/>
        <v>0</v>
      </c>
      <c r="L15" s="119">
        <f t="shared" si="3"/>
        <v>0</v>
      </c>
      <c r="M15" s="119">
        <f t="shared" si="4"/>
        <v>0</v>
      </c>
      <c r="N15" s="143">
        <f t="shared" si="5"/>
        <v>0</v>
      </c>
      <c r="O15" s="144">
        <f t="shared" si="6"/>
        <v>40000</v>
      </c>
      <c r="P15" s="144">
        <f t="shared" si="7"/>
        <v>40000</v>
      </c>
      <c r="Q15" s="143">
        <v>0</v>
      </c>
      <c r="R15" s="145"/>
      <c r="S15" s="145">
        <v>40000</v>
      </c>
      <c r="T15" s="140">
        <f>+S15/Resumen!$S$9</f>
        <v>8.8888888888888893E-4</v>
      </c>
    </row>
    <row r="16" spans="1:20" ht="22.5" customHeight="1" x14ac:dyDescent="0.25">
      <c r="A16" s="141" t="s">
        <v>179</v>
      </c>
      <c r="B16" s="142" t="s">
        <v>184</v>
      </c>
      <c r="C16" s="142">
        <v>0</v>
      </c>
      <c r="D16" s="142">
        <v>0</v>
      </c>
      <c r="E16" s="142">
        <v>1</v>
      </c>
      <c r="F16" s="142">
        <v>0</v>
      </c>
      <c r="G16" s="142">
        <v>0</v>
      </c>
      <c r="H16" s="142">
        <v>1</v>
      </c>
      <c r="I16" s="143">
        <v>120000</v>
      </c>
      <c r="J16" s="119">
        <f t="shared" si="1"/>
        <v>0</v>
      </c>
      <c r="K16" s="119">
        <f t="shared" si="2"/>
        <v>0</v>
      </c>
      <c r="L16" s="119">
        <f t="shared" si="3"/>
        <v>120000</v>
      </c>
      <c r="M16" s="119">
        <f t="shared" si="4"/>
        <v>0</v>
      </c>
      <c r="N16" s="143">
        <f t="shared" si="5"/>
        <v>0</v>
      </c>
      <c r="O16" s="144">
        <f t="shared" si="6"/>
        <v>120000</v>
      </c>
      <c r="P16" s="144">
        <f t="shared" si="7"/>
        <v>120000</v>
      </c>
      <c r="Q16" s="143">
        <v>0</v>
      </c>
      <c r="R16" s="145"/>
      <c r="S16" s="145">
        <v>150000</v>
      </c>
      <c r="T16" s="140">
        <f>+S16/Resumen!$S$9</f>
        <v>3.3333333333333335E-3</v>
      </c>
    </row>
    <row r="17" spans="1:20" ht="22.5" customHeight="1" x14ac:dyDescent="0.25">
      <c r="A17" s="141" t="s">
        <v>180</v>
      </c>
      <c r="B17" s="142" t="s">
        <v>184</v>
      </c>
      <c r="C17" s="142">
        <v>0</v>
      </c>
      <c r="D17" s="142">
        <v>0</v>
      </c>
      <c r="E17" s="142">
        <v>0</v>
      </c>
      <c r="F17" s="142">
        <v>0</v>
      </c>
      <c r="G17" s="142">
        <v>1</v>
      </c>
      <c r="H17" s="142">
        <v>1</v>
      </c>
      <c r="I17" s="143">
        <v>120000</v>
      </c>
      <c r="J17" s="119">
        <f t="shared" si="1"/>
        <v>0</v>
      </c>
      <c r="K17" s="119">
        <f t="shared" si="2"/>
        <v>0</v>
      </c>
      <c r="L17" s="119">
        <f t="shared" si="3"/>
        <v>0</v>
      </c>
      <c r="M17" s="119">
        <f t="shared" si="4"/>
        <v>0</v>
      </c>
      <c r="N17" s="143">
        <f t="shared" si="5"/>
        <v>120000</v>
      </c>
      <c r="O17" s="144">
        <f t="shared" si="6"/>
        <v>120000</v>
      </c>
      <c r="P17" s="144">
        <f t="shared" si="7"/>
        <v>120000</v>
      </c>
      <c r="Q17" s="143">
        <v>0</v>
      </c>
      <c r="R17" s="145"/>
      <c r="S17" s="145">
        <v>150000</v>
      </c>
      <c r="T17" s="140">
        <f>+S17/Resumen!$S$9</f>
        <v>3.3333333333333335E-3</v>
      </c>
    </row>
    <row r="18" spans="1:20" ht="22.5" customHeight="1" x14ac:dyDescent="0.25">
      <c r="A18" s="141" t="s">
        <v>190</v>
      </c>
      <c r="B18" s="142" t="s">
        <v>184</v>
      </c>
      <c r="C18" s="142">
        <v>0</v>
      </c>
      <c r="D18" s="142">
        <v>0</v>
      </c>
      <c r="E18" s="142">
        <v>1</v>
      </c>
      <c r="F18" s="142">
        <v>0</v>
      </c>
      <c r="G18" s="142">
        <v>1</v>
      </c>
      <c r="H18" s="142">
        <v>2</v>
      </c>
      <c r="I18" s="143">
        <v>31250</v>
      </c>
      <c r="J18" s="119">
        <f t="shared" si="1"/>
        <v>0</v>
      </c>
      <c r="K18" s="119">
        <f t="shared" si="2"/>
        <v>0</v>
      </c>
      <c r="L18" s="119">
        <f t="shared" si="3"/>
        <v>31250</v>
      </c>
      <c r="M18" s="119">
        <f t="shared" si="4"/>
        <v>0</v>
      </c>
      <c r="N18" s="143">
        <f t="shared" si="5"/>
        <v>31250</v>
      </c>
      <c r="O18" s="144">
        <f t="shared" si="6"/>
        <v>62500</v>
      </c>
      <c r="P18" s="144">
        <f t="shared" si="7"/>
        <v>62500</v>
      </c>
      <c r="Q18" s="143">
        <v>0</v>
      </c>
      <c r="R18" s="145"/>
      <c r="S18" s="145">
        <v>62500</v>
      </c>
      <c r="T18" s="140">
        <f>+S18/Resumen!$S$9</f>
        <v>1.3888888888888889E-3</v>
      </c>
    </row>
    <row r="19" spans="1:20" s="147" customFormat="1" ht="22.5" customHeight="1" x14ac:dyDescent="0.25">
      <c r="A19" s="141" t="s">
        <v>185</v>
      </c>
      <c r="B19" s="142" t="s">
        <v>186</v>
      </c>
      <c r="C19" s="142">
        <v>1</v>
      </c>
      <c r="D19" s="142">
        <v>1</v>
      </c>
      <c r="E19" s="142">
        <v>1</v>
      </c>
      <c r="F19" s="142">
        <v>1</v>
      </c>
      <c r="G19" s="142">
        <v>1</v>
      </c>
      <c r="H19" s="142">
        <f t="shared" ref="H19" si="8">SUM(C19:G19)</f>
        <v>5</v>
      </c>
      <c r="I19" s="143">
        <v>105000</v>
      </c>
      <c r="J19" s="119">
        <f t="shared" si="1"/>
        <v>105000</v>
      </c>
      <c r="K19" s="119">
        <f t="shared" si="2"/>
        <v>105000</v>
      </c>
      <c r="L19" s="119">
        <f t="shared" si="3"/>
        <v>105000</v>
      </c>
      <c r="M19" s="119">
        <f t="shared" si="4"/>
        <v>105000</v>
      </c>
      <c r="N19" s="143">
        <f t="shared" si="5"/>
        <v>105000</v>
      </c>
      <c r="O19" s="144">
        <f t="shared" si="6"/>
        <v>525000</v>
      </c>
      <c r="P19" s="144">
        <f t="shared" si="7"/>
        <v>525000</v>
      </c>
      <c r="Q19" s="143">
        <v>0</v>
      </c>
      <c r="R19" s="144"/>
      <c r="S19" s="144">
        <f t="shared" ref="S19" si="9">SUM(P19:R19)</f>
        <v>525000</v>
      </c>
      <c r="T19" s="121">
        <f>+S19/Resumen!$S$9</f>
        <v>1.1666666666666667E-2</v>
      </c>
    </row>
    <row r="20" spans="1:20" x14ac:dyDescent="0.25">
      <c r="A20" s="27" t="s">
        <v>20</v>
      </c>
      <c r="B20" s="28"/>
      <c r="C20" s="28"/>
      <c r="D20" s="28"/>
      <c r="E20" s="28"/>
      <c r="F20" s="28"/>
      <c r="G20" s="28"/>
      <c r="H20" s="28"/>
      <c r="I20" s="36"/>
      <c r="J20" s="37">
        <f>SUM(J5:J19)</f>
        <v>451500</v>
      </c>
      <c r="K20" s="37">
        <f>SUM(K5:K19)</f>
        <v>411500</v>
      </c>
      <c r="L20" s="146">
        <f>SUM(L5:L19)</f>
        <v>562750</v>
      </c>
      <c r="M20" s="146">
        <f>SUM(M5:M19)</f>
        <v>411500</v>
      </c>
      <c r="N20" s="146">
        <f>SUM(N5:N19)</f>
        <v>562750</v>
      </c>
      <c r="O20" s="37">
        <f>SUM(J20:N20)</f>
        <v>2400000</v>
      </c>
      <c r="P20" s="37">
        <f t="shared" ref="P20" si="10">+O20</f>
        <v>2400000</v>
      </c>
      <c r="Q20" s="37">
        <v>0</v>
      </c>
      <c r="R20" s="37">
        <f>SUM(R18:R19)</f>
        <v>0</v>
      </c>
      <c r="S20" s="37">
        <f>SUM(P20:R20)</f>
        <v>2400000</v>
      </c>
      <c r="T20" s="34">
        <f>+S20/Resumen!$S$9</f>
        <v>5.3333333333333337E-2</v>
      </c>
    </row>
    <row r="21" spans="1:20" x14ac:dyDescent="0.25">
      <c r="M21" s="149"/>
      <c r="S21" s="38"/>
    </row>
    <row r="22" spans="1:20" x14ac:dyDescent="0.25">
      <c r="S22" s="56"/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" x14ac:dyDescent="0.25"/>
  <cols>
    <col min="1" max="1" width="62.5703125" bestFit="1" customWidth="1"/>
    <col min="2" max="3" width="8.7109375" bestFit="1" customWidth="1"/>
    <col min="4" max="4" width="9.7109375" bestFit="1" customWidth="1"/>
    <col min="5" max="5" width="10.140625" customWidth="1"/>
    <col min="6" max="6" width="9.7109375" bestFit="1" customWidth="1"/>
  </cols>
  <sheetData>
    <row r="1" spans="1:6" s="139" customFormat="1" ht="18.75" x14ac:dyDescent="0.25">
      <c r="A1" s="163" t="str">
        <f>+Resumen!A1</f>
        <v>PN-L1117</v>
      </c>
      <c r="B1" s="163"/>
      <c r="C1" s="163"/>
      <c r="D1" s="163"/>
      <c r="E1" s="163"/>
      <c r="F1" s="163"/>
    </row>
    <row r="2" spans="1:6" s="139" customFormat="1" ht="18.75" x14ac:dyDescent="0.25">
      <c r="A2" s="164" t="str">
        <f>+Resumen!A2</f>
        <v>COSTOS  ANUALES ESTIMADOS</v>
      </c>
      <c r="B2" s="164"/>
      <c r="C2" s="164"/>
      <c r="D2" s="164"/>
      <c r="E2" s="164"/>
      <c r="F2" s="164"/>
    </row>
    <row r="3" spans="1:6" s="139" customFormat="1" ht="18.75" x14ac:dyDescent="0.25">
      <c r="A3" s="158"/>
      <c r="B3" s="158"/>
      <c r="C3" s="158"/>
      <c r="D3" s="158"/>
      <c r="E3" s="158"/>
      <c r="F3" s="158"/>
    </row>
    <row r="4" spans="1:6" s="139" customFormat="1" ht="18.75" x14ac:dyDescent="0.25">
      <c r="A4" s="158"/>
      <c r="B4" s="158"/>
      <c r="C4" s="158"/>
      <c r="D4" s="158"/>
      <c r="E4" s="158"/>
      <c r="F4" s="158"/>
    </row>
    <row r="5" spans="1:6" x14ac:dyDescent="0.25">
      <c r="A5" s="151" t="s">
        <v>201</v>
      </c>
      <c r="B5" s="151" t="s">
        <v>9</v>
      </c>
      <c r="C5" s="151" t="s">
        <v>10</v>
      </c>
      <c r="D5" s="151" t="s">
        <v>11</v>
      </c>
      <c r="E5" s="151" t="s">
        <v>15</v>
      </c>
      <c r="F5" s="151" t="s">
        <v>16</v>
      </c>
    </row>
    <row r="6" spans="1:6" ht="15.75" thickBot="1" x14ac:dyDescent="0.3">
      <c r="A6" s="152" t="s">
        <v>191</v>
      </c>
      <c r="B6" s="153">
        <v>32500</v>
      </c>
      <c r="C6" s="153">
        <v>32500</v>
      </c>
      <c r="D6" s="153">
        <v>32500</v>
      </c>
      <c r="E6" s="153">
        <v>32500</v>
      </c>
      <c r="F6" s="154">
        <v>32500</v>
      </c>
    </row>
    <row r="7" spans="1:6" ht="15.75" thickBot="1" x14ac:dyDescent="0.3">
      <c r="A7" s="152" t="s">
        <v>192</v>
      </c>
      <c r="B7" s="153">
        <v>0</v>
      </c>
      <c r="C7" s="153">
        <v>0</v>
      </c>
      <c r="D7" s="153">
        <v>40000</v>
      </c>
      <c r="E7" s="153">
        <v>0</v>
      </c>
      <c r="F7" s="154">
        <v>40000</v>
      </c>
    </row>
    <row r="8" spans="1:6" ht="15.75" thickBot="1" x14ac:dyDescent="0.3">
      <c r="A8" s="152" t="s">
        <v>193</v>
      </c>
      <c r="B8" s="153">
        <v>0</v>
      </c>
      <c r="C8" s="153">
        <v>0</v>
      </c>
      <c r="D8" s="153">
        <v>40000</v>
      </c>
      <c r="E8" s="153">
        <v>0</v>
      </c>
      <c r="F8" s="154">
        <v>40000</v>
      </c>
    </row>
    <row r="9" spans="1:6" ht="15.75" thickBot="1" x14ac:dyDescent="0.3">
      <c r="A9" s="152" t="s">
        <v>194</v>
      </c>
      <c r="B9" s="153">
        <v>30000</v>
      </c>
      <c r="C9" s="153">
        <v>0</v>
      </c>
      <c r="D9" s="153">
        <v>0</v>
      </c>
      <c r="E9" s="153">
        <v>0</v>
      </c>
      <c r="F9" s="154">
        <v>30000</v>
      </c>
    </row>
    <row r="10" spans="1:6" ht="15.75" thickBot="1" x14ac:dyDescent="0.3">
      <c r="A10" s="152" t="s">
        <v>195</v>
      </c>
      <c r="B10" s="153">
        <v>0</v>
      </c>
      <c r="C10" s="153">
        <v>0</v>
      </c>
      <c r="D10" s="153">
        <v>25000</v>
      </c>
      <c r="E10" s="153">
        <v>0</v>
      </c>
      <c r="F10" s="154">
        <v>25000</v>
      </c>
    </row>
    <row r="11" spans="1:6" ht="15.75" thickBot="1" x14ac:dyDescent="0.3">
      <c r="A11" s="152" t="s">
        <v>196</v>
      </c>
      <c r="B11" s="153">
        <v>0</v>
      </c>
      <c r="C11" s="153">
        <v>0</v>
      </c>
      <c r="D11" s="153">
        <v>120000</v>
      </c>
      <c r="E11" s="153">
        <v>0</v>
      </c>
      <c r="F11" s="154">
        <v>0</v>
      </c>
    </row>
    <row r="12" spans="1:6" ht="15.75" thickBot="1" x14ac:dyDescent="0.3">
      <c r="A12" s="152" t="s">
        <v>197</v>
      </c>
      <c r="B12" s="153">
        <v>0</v>
      </c>
      <c r="C12" s="153">
        <v>0</v>
      </c>
      <c r="D12" s="153">
        <v>0</v>
      </c>
      <c r="E12" s="153">
        <v>0</v>
      </c>
      <c r="F12" s="154">
        <v>120000</v>
      </c>
    </row>
    <row r="13" spans="1:6" ht="15.75" thickBot="1" x14ac:dyDescent="0.3">
      <c r="A13" s="152" t="s">
        <v>198</v>
      </c>
      <c r="B13" s="153">
        <v>0</v>
      </c>
      <c r="C13" s="153">
        <v>0</v>
      </c>
      <c r="D13" s="153">
        <v>31250</v>
      </c>
      <c r="E13" s="153">
        <v>0</v>
      </c>
      <c r="F13" s="154">
        <v>0</v>
      </c>
    </row>
    <row r="14" spans="1:6" ht="15.75" thickBot="1" x14ac:dyDescent="0.3">
      <c r="A14" s="152" t="s">
        <v>199</v>
      </c>
      <c r="B14" s="153">
        <v>0</v>
      </c>
      <c r="C14" s="153">
        <v>0</v>
      </c>
      <c r="D14" s="153">
        <v>0</v>
      </c>
      <c r="E14" s="153">
        <v>0</v>
      </c>
      <c r="F14" s="154">
        <v>31250</v>
      </c>
    </row>
    <row r="15" spans="1:6" ht="15.75" thickBot="1" x14ac:dyDescent="0.3">
      <c r="A15" s="152" t="s">
        <v>200</v>
      </c>
      <c r="B15" s="153">
        <v>0</v>
      </c>
      <c r="C15" s="153">
        <v>0</v>
      </c>
      <c r="D15" s="153">
        <v>0</v>
      </c>
      <c r="E15" s="153">
        <v>70000</v>
      </c>
      <c r="F15" s="154">
        <v>70000</v>
      </c>
    </row>
    <row r="16" spans="1:6" ht="15.75" thickBot="1" x14ac:dyDescent="0.3">
      <c r="A16" s="155" t="s">
        <v>4</v>
      </c>
      <c r="B16" s="156">
        <f>SUM(B6:B15)</f>
        <v>62500</v>
      </c>
      <c r="C16" s="156">
        <f t="shared" ref="C16:F16" si="0">SUM(C6:C15)</f>
        <v>32500</v>
      </c>
      <c r="D16" s="156">
        <f t="shared" si="0"/>
        <v>288750</v>
      </c>
      <c r="E16" s="156">
        <f t="shared" si="0"/>
        <v>102500</v>
      </c>
      <c r="F16" s="156">
        <f t="shared" si="0"/>
        <v>388750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40177688</IDBDocs_x0020_Number>
    <TaxCatchAll xmlns="9c571b2f-e523-4ab2-ba2e-09e151a03ef4">
      <Value>5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IFD/CTI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Solis Ahumada, Galileo Humberto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PN-L1117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Proposal&lt;/USER_STAGE&gt;&lt;APPROVAL_CODE&gt;DE&lt;/APPROVAL_CODE&gt;&lt;APPROVAL_DESC&gt;Board of Executive Directors&lt;/APPROVAL_DESC&gt;&lt;PD_OBJ_TYPE&gt;0&lt;/PD_OBJ_TYPE&gt;&lt;DTAPPROVAL&gt;Jun  8 2016 12:00AM&lt;/DTAPPROVAL&gt;&lt;MAKERECORD&gt;N&lt;/MAKERECORD&gt;&lt;PD_FILEPT_NO&gt;PO-PN-L1117-Anl&lt;/PD_FILEPT_NO&gt;&lt;/Data&gt;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CE-EXP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EB7E8A7784677643A91420902186E5AA" ma:contentTypeVersion="0" ma:contentTypeDescription="A content type to manage public (operations) IDB documents" ma:contentTypeScope="" ma:versionID="3a4c2839878e24b0fe42382a9f77883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3f0d8583df1c1fb8cde534404a50e5d2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df97a3c-941e-4e8f-9591-165d8427765c}" ma:internalName="TaxCatchAll" ma:showField="CatchAllData" ma:web="eac4eb1d-2b05-445b-bdbc-4e6c84189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df97a3c-941e-4e8f-9591-165d8427765c}" ma:internalName="TaxCatchAllLabel" ma:readOnly="true" ma:showField="CatchAllDataLabel" ma:web="eac4eb1d-2b05-445b-bdbc-4e6c84189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83B7D-5DBE-4987-821D-99EBB23B2E48}"/>
</file>

<file path=customXml/itemProps2.xml><?xml version="1.0" encoding="utf-8"?>
<ds:datastoreItem xmlns:ds="http://schemas.openxmlformats.org/officeDocument/2006/customXml" ds:itemID="{F5F2C5B6-BE7C-4FC8-9062-0FA885665670}"/>
</file>

<file path=customXml/itemProps3.xml><?xml version="1.0" encoding="utf-8"?>
<ds:datastoreItem xmlns:ds="http://schemas.openxmlformats.org/officeDocument/2006/customXml" ds:itemID="{ABA970BF-E52A-4D71-8295-FDDBFF0FF091}"/>
</file>

<file path=customXml/itemProps4.xml><?xml version="1.0" encoding="utf-8"?>
<ds:datastoreItem xmlns:ds="http://schemas.openxmlformats.org/officeDocument/2006/customXml" ds:itemID="{9EB17A01-C6FA-48A9-A787-4BDACF7D0A0D}"/>
</file>

<file path=customXml/itemProps5.xml><?xml version="1.0" encoding="utf-8"?>
<ds:datastoreItem xmlns:ds="http://schemas.openxmlformats.org/officeDocument/2006/customXml" ds:itemID="{7EB43889-42D5-43E0-9D87-874C928B2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Resumen</vt:lpstr>
      <vt:lpstr>Componente I</vt:lpstr>
      <vt:lpstr>Componente II</vt:lpstr>
      <vt:lpstr>Componente III</vt:lpstr>
      <vt:lpstr>Administración</vt:lpstr>
      <vt:lpstr>Presupuesto de Evaluación</vt:lpstr>
      <vt:lpstr>'Componente I'!Print_Titles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Detallado</dc:title>
  <dc:creator>Inter-American Development Bank</dc:creator>
  <cp:lastModifiedBy>Inter-American Development Bank</cp:lastModifiedBy>
  <cp:lastPrinted>2016-03-10T16:04:32Z</cp:lastPrinted>
  <dcterms:created xsi:type="dcterms:W3CDTF">2012-07-01T02:14:52Z</dcterms:created>
  <dcterms:modified xsi:type="dcterms:W3CDTF">2016-04-11T23:51:19Z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0x01010046CF21643EE8D14686A648AA6DAD089200EB7E8A7784677643A91420902186E5AA</vt:lpwstr>
  </property>
  <property fmtid="{D5CDD505-2E9C-101B-9397-08002B2CF9AE}" pid="3" name="TaxKeyword">
    <vt:lpwstr/>
  </property>
  <property fmtid="{D5CDD505-2E9C-101B-9397-08002B2CF9AE}" pid="4" name="Function Operations IDB">
    <vt:lpwstr>5;#Project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4;#Loan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4;#Loan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