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250" windowHeight="6135" tabRatio="601" firstSheet="1" activeTab="1"/>
  </bookViews>
  <sheets>
    <sheet name="PEP" sheetId="5" state="hidden" r:id="rId1"/>
    <sheet name="Plan Financiero Anual (OM)" sheetId="54" r:id="rId2"/>
    <sheet name="Plan Financ porcentaje" sheetId="53" r:id="rId3"/>
    <sheet name="TEMAS a DEFINIR" sheetId="4" state="hidden" r:id="rId4"/>
    <sheet name="PEP." sheetId="14" state="hidden" r:id="rId5"/>
    <sheet name="POA" sheetId="16" state="hidden" r:id="rId6"/>
    <sheet name="PAI" sheetId="15" state="hidden" r:id="rId7"/>
    <sheet name="Plan Adquisiciones" sheetId="38" r:id="rId8"/>
  </sheets>
  <definedNames>
    <definedName name="_2" localSheetId="7">#REF!</definedName>
    <definedName name="_2" localSheetId="2">#REF!</definedName>
    <definedName name="_2" localSheetId="1">#REF!</definedName>
    <definedName name="_2">#REF!</definedName>
    <definedName name="_6" localSheetId="7">#REF!</definedName>
    <definedName name="_6" localSheetId="2">#REF!</definedName>
    <definedName name="_6" localSheetId="1">#REF!</definedName>
    <definedName name="_6">#REF!</definedName>
    <definedName name="_Fill" localSheetId="7" hidden="1">#REF!</definedName>
    <definedName name="_Fill" localSheetId="2" hidden="1">#REF!</definedName>
    <definedName name="_Fill" localSheetId="1" hidden="1">#REF!</definedName>
    <definedName name="_Fill" hidden="1">#REF!</definedName>
    <definedName name="_MatrizR" localSheetId="2">#REF!</definedName>
    <definedName name="_MatrizR" localSheetId="1">#REF!</definedName>
    <definedName name="_MatrizR">#REF!</definedName>
    <definedName name="aaa" localSheetId="2">#REF!</definedName>
    <definedName name="aaa" localSheetId="1">#REF!</definedName>
    <definedName name="aaa">#REF!</definedName>
    <definedName name="e" localSheetId="7">#REF!</definedName>
    <definedName name="e" localSheetId="2">#REF!</definedName>
    <definedName name="e" localSheetId="1">#REF!</definedName>
    <definedName name="e">#REF!</definedName>
    <definedName name="ffff" localSheetId="2">#REF!</definedName>
    <definedName name="ffff" localSheetId="1">#REF!</definedName>
    <definedName name="ffff">#REF!</definedName>
    <definedName name="GRAFI" localSheetId="2">#REF!</definedName>
    <definedName name="GRAFI" localSheetId="1">#REF!</definedName>
    <definedName name="GRAFI">#REF!</definedName>
    <definedName name="GRAFICO" localSheetId="2">#REF!</definedName>
    <definedName name="GRAFICO" localSheetId="1">#REF!</definedName>
    <definedName name="GRAFICO">#REF!</definedName>
    <definedName name="Pres" localSheetId="2">#REF!</definedName>
    <definedName name="Pres" localSheetId="1">#REF!</definedName>
    <definedName name="Pres">#REF!</definedName>
    <definedName name="_xlnm.Print_Area" localSheetId="2">'Plan Financ porcentaje'!$A$2:$C$31</definedName>
    <definedName name="_xlnm.Print_Area" localSheetId="1">'Plan Financiero Anual (OM)'!$A$2:$D$33</definedName>
    <definedName name="Reesumen" localSheetId="2">#REF!</definedName>
    <definedName name="Reesumen" localSheetId="1">#REF!</definedName>
    <definedName name="Reesumen">#REF!</definedName>
    <definedName name="Resumen" localSheetId="2">#REF!</definedName>
    <definedName name="Resumen" localSheetId="1">#REF!</definedName>
    <definedName name="Resumen">#REF!</definedName>
    <definedName name="SFGH" localSheetId="2">#REF!</definedName>
    <definedName name="SFGH" localSheetId="1">#REF!</definedName>
    <definedName name="SFGH">#REF!</definedName>
  </definedNames>
  <calcPr calcId="145621"/>
</workbook>
</file>

<file path=xl/calcChain.xml><?xml version="1.0" encoding="utf-8"?>
<calcChain xmlns="http://schemas.openxmlformats.org/spreadsheetml/2006/main">
  <c r="S31" i="54" l="1"/>
  <c r="R31" i="54"/>
  <c r="Q31" i="54"/>
  <c r="P31" i="54"/>
  <c r="O31" i="54"/>
  <c r="N31" i="54"/>
  <c r="M31" i="54"/>
  <c r="L31" i="54"/>
  <c r="K31" i="54"/>
  <c r="J31" i="54"/>
  <c r="I31" i="54"/>
  <c r="H31" i="54"/>
  <c r="G31" i="54"/>
  <c r="G30" i="54"/>
  <c r="R30" i="54"/>
  <c r="P30" i="54"/>
  <c r="N30" i="54"/>
  <c r="L30" i="54"/>
  <c r="J30" i="54"/>
  <c r="H30" i="54"/>
  <c r="D13" i="54"/>
  <c r="C41" i="54" l="1"/>
  <c r="S27" i="54" l="1"/>
  <c r="R27" i="54"/>
  <c r="S26" i="54"/>
  <c r="R26" i="54"/>
  <c r="S24" i="54"/>
  <c r="R24" i="54"/>
  <c r="S21" i="54"/>
  <c r="R21" i="54"/>
  <c r="S19" i="54"/>
  <c r="S18" i="54" s="1"/>
  <c r="R19" i="54"/>
  <c r="S16" i="54"/>
  <c r="R16" i="54"/>
  <c r="S12" i="54"/>
  <c r="R12" i="54"/>
  <c r="R7" i="54"/>
  <c r="S7" i="54"/>
  <c r="R8" i="54"/>
  <c r="S8" i="54"/>
  <c r="R9" i="54"/>
  <c r="S9" i="54"/>
  <c r="R10" i="54"/>
  <c r="S10" i="54"/>
  <c r="S6" i="54"/>
  <c r="R6" i="54"/>
  <c r="Q27" i="53"/>
  <c r="Q26" i="53"/>
  <c r="Q25" i="53"/>
  <c r="Q24" i="53"/>
  <c r="Q22" i="53"/>
  <c r="Q21" i="53"/>
  <c r="Q19" i="53"/>
  <c r="Q17" i="53"/>
  <c r="Q16" i="53"/>
  <c r="Q13" i="53"/>
  <c r="Q12" i="53"/>
  <c r="Q7" i="53"/>
  <c r="Q8" i="53"/>
  <c r="Q9" i="53"/>
  <c r="Q10" i="53"/>
  <c r="Q6" i="53"/>
  <c r="K26" i="38" l="1"/>
  <c r="I16" i="38"/>
  <c r="J16" i="38" s="1"/>
  <c r="S5" i="54" l="1"/>
  <c r="G6" i="54"/>
  <c r="H6" i="54"/>
  <c r="I6" i="54"/>
  <c r="J6" i="54"/>
  <c r="K6" i="54"/>
  <c r="L6" i="54"/>
  <c r="M6" i="54"/>
  <c r="N6" i="54"/>
  <c r="O6" i="54"/>
  <c r="P6" i="54"/>
  <c r="Q6" i="54"/>
  <c r="D5" i="54"/>
  <c r="E6" i="54"/>
  <c r="F6" i="54" s="1"/>
  <c r="B33" i="54"/>
  <c r="T6" i="54" l="1"/>
  <c r="B36" i="54"/>
  <c r="D17" i="54"/>
  <c r="S17" i="54" l="1"/>
  <c r="S15" i="54" s="1"/>
  <c r="R17" i="54"/>
  <c r="I17" i="54"/>
  <c r="K17" i="54"/>
  <c r="P17" i="54"/>
  <c r="H17" i="54"/>
  <c r="O17" i="54"/>
  <c r="G17" i="54"/>
  <c r="L17" i="54"/>
  <c r="E17" i="54"/>
  <c r="F17" i="54" s="1"/>
  <c r="N17" i="54"/>
  <c r="J17" i="54"/>
  <c r="Q17" i="54"/>
  <c r="M17" i="54"/>
  <c r="Q27" i="54"/>
  <c r="Q26" i="54"/>
  <c r="Q24" i="54"/>
  <c r="Q21" i="54"/>
  <c r="Q19" i="54"/>
  <c r="Q18" i="54" s="1"/>
  <c r="Q16" i="54"/>
  <c r="Q12" i="54"/>
  <c r="Q8" i="54"/>
  <c r="Q7" i="54"/>
  <c r="R18" i="54"/>
  <c r="I6" i="38"/>
  <c r="T17" i="54" l="1"/>
  <c r="R15" i="54"/>
  <c r="R5" i="54"/>
  <c r="I23" i="38"/>
  <c r="J23" i="38" s="1"/>
  <c r="I24" i="38"/>
  <c r="I21" i="38" l="1"/>
  <c r="I17" i="38"/>
  <c r="I10" i="38"/>
  <c r="I9" i="38" l="1"/>
  <c r="I8" i="38"/>
  <c r="P27" i="54"/>
  <c r="O27" i="54"/>
  <c r="N27" i="54"/>
  <c r="M27" i="54"/>
  <c r="L27" i="54"/>
  <c r="K27" i="54"/>
  <c r="J27" i="54"/>
  <c r="I27" i="54"/>
  <c r="H27" i="54"/>
  <c r="G27" i="54"/>
  <c r="P26" i="54"/>
  <c r="O26" i="54"/>
  <c r="N26" i="54"/>
  <c r="M26" i="54"/>
  <c r="L26" i="54"/>
  <c r="K26" i="54"/>
  <c r="J26" i="54"/>
  <c r="I26" i="54"/>
  <c r="H26" i="54"/>
  <c r="G26" i="54"/>
  <c r="P24" i="54"/>
  <c r="O24" i="54"/>
  <c r="N24" i="54"/>
  <c r="M24" i="54"/>
  <c r="L24" i="54"/>
  <c r="K24" i="54"/>
  <c r="J24" i="54"/>
  <c r="I24" i="54"/>
  <c r="H24" i="54"/>
  <c r="G24" i="54"/>
  <c r="P21" i="54"/>
  <c r="O21" i="54"/>
  <c r="N21" i="54"/>
  <c r="M21" i="54"/>
  <c r="L21" i="54"/>
  <c r="K21" i="54"/>
  <c r="J21" i="54"/>
  <c r="I21" i="54"/>
  <c r="H21" i="54"/>
  <c r="G21" i="54"/>
  <c r="P19" i="54"/>
  <c r="O19" i="54"/>
  <c r="N19" i="54"/>
  <c r="M19" i="54"/>
  <c r="L19" i="54"/>
  <c r="K19" i="54"/>
  <c r="J19" i="54"/>
  <c r="I19" i="54"/>
  <c r="H19" i="54"/>
  <c r="G19" i="54"/>
  <c r="P16" i="54"/>
  <c r="O16" i="54"/>
  <c r="N16" i="54"/>
  <c r="M16" i="54"/>
  <c r="L16" i="54"/>
  <c r="K16" i="54"/>
  <c r="J16" i="54"/>
  <c r="I16" i="54"/>
  <c r="H16" i="54"/>
  <c r="G16" i="54"/>
  <c r="P12" i="54"/>
  <c r="O12" i="54"/>
  <c r="N12" i="54"/>
  <c r="M12" i="54"/>
  <c r="L12" i="54"/>
  <c r="K12" i="54"/>
  <c r="J12" i="54"/>
  <c r="I12" i="54"/>
  <c r="H12" i="54"/>
  <c r="G12" i="54"/>
  <c r="G7" i="54"/>
  <c r="H7" i="54"/>
  <c r="I7" i="54"/>
  <c r="J7" i="54"/>
  <c r="K7" i="54"/>
  <c r="L7" i="54"/>
  <c r="M7" i="54"/>
  <c r="N7" i="54"/>
  <c r="O7" i="54"/>
  <c r="P7" i="54"/>
  <c r="G8" i="54"/>
  <c r="H8" i="54"/>
  <c r="I8" i="54"/>
  <c r="J8" i="54"/>
  <c r="K8" i="54"/>
  <c r="L8" i="54"/>
  <c r="M8" i="54"/>
  <c r="N8" i="54"/>
  <c r="O8" i="54"/>
  <c r="P8" i="54"/>
  <c r="K9" i="54"/>
  <c r="T19" i="54" l="1"/>
  <c r="T24" i="54"/>
  <c r="T27" i="54"/>
  <c r="T8" i="54"/>
  <c r="T16" i="54"/>
  <c r="T26" i="54"/>
  <c r="T7" i="54"/>
  <c r="T21" i="54"/>
  <c r="T12" i="54"/>
  <c r="Q10" i="54"/>
  <c r="I9" i="54"/>
  <c r="O9" i="54"/>
  <c r="G9" i="54"/>
  <c r="M9" i="54"/>
  <c r="Q9" i="54"/>
  <c r="I18" i="38"/>
  <c r="P9" i="54"/>
  <c r="L9" i="54"/>
  <c r="H9" i="54"/>
  <c r="I7" i="38"/>
  <c r="N9" i="54"/>
  <c r="J9" i="54"/>
  <c r="E12" i="54"/>
  <c r="B39" i="54"/>
  <c r="E27" i="54"/>
  <c r="F27" i="54" s="1"/>
  <c r="E26" i="54"/>
  <c r="F26" i="54" s="1"/>
  <c r="E24" i="54"/>
  <c r="F24" i="54" s="1"/>
  <c r="D22" i="54"/>
  <c r="E21" i="54"/>
  <c r="F21" i="54" s="1"/>
  <c r="P18" i="54"/>
  <c r="O18" i="54"/>
  <c r="N18" i="54"/>
  <c r="M18" i="54"/>
  <c r="K18" i="54"/>
  <c r="J18" i="54"/>
  <c r="I18" i="54"/>
  <c r="H18" i="54"/>
  <c r="G18" i="54"/>
  <c r="E19" i="54"/>
  <c r="F19" i="54" s="1"/>
  <c r="L18" i="54"/>
  <c r="D18" i="54"/>
  <c r="E16" i="54"/>
  <c r="F16" i="54" s="1"/>
  <c r="E8" i="54"/>
  <c r="F8" i="54" s="1"/>
  <c r="E7" i="54"/>
  <c r="F7" i="54" s="1"/>
  <c r="S22" i="54" l="1"/>
  <c r="S20" i="54" s="1"/>
  <c r="S14" i="54" s="1"/>
  <c r="R22" i="54"/>
  <c r="R20" i="54" s="1"/>
  <c r="R14" i="54" s="1"/>
  <c r="T9" i="54"/>
  <c r="R13" i="54"/>
  <c r="R11" i="54" s="1"/>
  <c r="R4" i="54" s="1"/>
  <c r="S13" i="54"/>
  <c r="S11" i="54" s="1"/>
  <c r="S4" i="54" s="1"/>
  <c r="B34" i="54"/>
  <c r="B35" i="54" s="1"/>
  <c r="B37" i="54"/>
  <c r="B38" i="54" s="1"/>
  <c r="Q5" i="54"/>
  <c r="L10" i="54"/>
  <c r="L5" i="54" s="1"/>
  <c r="I10" i="54"/>
  <c r="I5" i="54" s="1"/>
  <c r="J10" i="54"/>
  <c r="J5" i="54" s="1"/>
  <c r="O10" i="54"/>
  <c r="O5" i="54" s="1"/>
  <c r="P10" i="54"/>
  <c r="P5" i="54" s="1"/>
  <c r="M10" i="54"/>
  <c r="M5" i="54" s="1"/>
  <c r="N10" i="54"/>
  <c r="N5" i="54" s="1"/>
  <c r="G10" i="54"/>
  <c r="K10" i="54"/>
  <c r="K5" i="54" s="1"/>
  <c r="H10" i="54"/>
  <c r="H5" i="54" s="1"/>
  <c r="I20" i="38"/>
  <c r="Q22" i="54"/>
  <c r="I22" i="38"/>
  <c r="N22" i="54"/>
  <c r="N20" i="54" s="1"/>
  <c r="J22" i="54"/>
  <c r="M22" i="54"/>
  <c r="I22" i="54"/>
  <c r="P22" i="54"/>
  <c r="L22" i="54"/>
  <c r="H22" i="54"/>
  <c r="O22" i="54"/>
  <c r="K22" i="54"/>
  <c r="G22" i="54"/>
  <c r="Q13" i="54"/>
  <c r="I19" i="38"/>
  <c r="E18" i="54"/>
  <c r="F18" i="54" s="1"/>
  <c r="T18" i="54"/>
  <c r="K13" i="54"/>
  <c r="N13" i="54"/>
  <c r="J13" i="54"/>
  <c r="M13" i="54"/>
  <c r="I13" i="54"/>
  <c r="P13" i="54"/>
  <c r="L13" i="54"/>
  <c r="H13" i="54"/>
  <c r="O13" i="54"/>
  <c r="G13" i="54"/>
  <c r="D11" i="54"/>
  <c r="E22" i="54"/>
  <c r="F22" i="54" s="1"/>
  <c r="E10" i="54"/>
  <c r="F10" i="54" s="1"/>
  <c r="E13" i="54"/>
  <c r="F13" i="54" s="1"/>
  <c r="E9" i="54"/>
  <c r="F9" i="54" s="1"/>
  <c r="D15" i="54"/>
  <c r="D20" i="54"/>
  <c r="T22" i="54" l="1"/>
  <c r="G5" i="54"/>
  <c r="T10" i="54"/>
  <c r="T13" i="54"/>
  <c r="D4" i="54"/>
  <c r="O20" i="54"/>
  <c r="O15" i="54"/>
  <c r="Q11" i="54"/>
  <c r="Q20" i="54"/>
  <c r="Q15" i="54"/>
  <c r="O11" i="54"/>
  <c r="H20" i="54"/>
  <c r="K11" i="54"/>
  <c r="L20" i="54"/>
  <c r="I20" i="54"/>
  <c r="G15" i="54"/>
  <c r="M15" i="54"/>
  <c r="K20" i="54"/>
  <c r="P20" i="54"/>
  <c r="L15" i="54"/>
  <c r="N15" i="54"/>
  <c r="N14" i="54" s="1"/>
  <c r="H15" i="54"/>
  <c r="L11" i="54"/>
  <c r="I11" i="54"/>
  <c r="J11" i="54"/>
  <c r="M11" i="54"/>
  <c r="G11" i="54"/>
  <c r="M20" i="54"/>
  <c r="P15" i="54"/>
  <c r="N11" i="54"/>
  <c r="H11" i="54"/>
  <c r="P11" i="54"/>
  <c r="J15" i="54"/>
  <c r="I15" i="54"/>
  <c r="J20" i="54"/>
  <c r="G20" i="54"/>
  <c r="E5" i="54"/>
  <c r="F5" i="54" s="1"/>
  <c r="K15" i="54"/>
  <c r="E15" i="54"/>
  <c r="F15" i="54" s="1"/>
  <c r="D14" i="54"/>
  <c r="D25" i="54" s="1"/>
  <c r="E20" i="54"/>
  <c r="F20" i="54" s="1"/>
  <c r="R25" i="54" l="1"/>
  <c r="S25" i="54"/>
  <c r="M4" i="54"/>
  <c r="P4" i="54"/>
  <c r="J4" i="54"/>
  <c r="O4" i="54"/>
  <c r="H4" i="54"/>
  <c r="I4" i="54"/>
  <c r="Q4" i="54"/>
  <c r="N4" i="54"/>
  <c r="G4" i="54"/>
  <c r="L4" i="54"/>
  <c r="K4" i="54"/>
  <c r="O14" i="54"/>
  <c r="Q14" i="54"/>
  <c r="T20" i="54"/>
  <c r="Q25" i="54"/>
  <c r="I25" i="38"/>
  <c r="I26" i="38" s="1"/>
  <c r="T15" i="54"/>
  <c r="B40" i="54"/>
  <c r="B41" i="54" s="1"/>
  <c r="M25" i="54"/>
  <c r="I25" i="54"/>
  <c r="P25" i="54"/>
  <c r="L25" i="54"/>
  <c r="H25" i="54"/>
  <c r="O25" i="54"/>
  <c r="K25" i="54"/>
  <c r="G25" i="54"/>
  <c r="N25" i="54"/>
  <c r="J25" i="54"/>
  <c r="E25" i="54"/>
  <c r="F25" i="54" s="1"/>
  <c r="E11" i="54"/>
  <c r="F11" i="54" s="1"/>
  <c r="H14" i="54"/>
  <c r="I14" i="54"/>
  <c r="M14" i="54"/>
  <c r="P14" i="54"/>
  <c r="K14" i="54"/>
  <c r="L14" i="54"/>
  <c r="G14" i="54"/>
  <c r="J14" i="54"/>
  <c r="E14" i="54"/>
  <c r="F14" i="54" s="1"/>
  <c r="E4" i="54"/>
  <c r="F4" i="54" s="1"/>
  <c r="Q23" i="54" l="1"/>
  <c r="Q28" i="54" s="1"/>
  <c r="C34" i="54"/>
  <c r="I23" i="54"/>
  <c r="I28" i="54" s="1"/>
  <c r="R23" i="54"/>
  <c r="R28" i="54" s="1"/>
  <c r="T25" i="54"/>
  <c r="S23" i="54"/>
  <c r="S28" i="54" s="1"/>
  <c r="M23" i="54"/>
  <c r="M28" i="54" s="1"/>
  <c r="D23" i="54"/>
  <c r="D28" i="54" s="1"/>
  <c r="E28" i="54" s="1"/>
  <c r="F28" i="54" s="1"/>
  <c r="H23" i="54"/>
  <c r="H28" i="54" s="1"/>
  <c r="O23" i="54"/>
  <c r="O28" i="54" s="1"/>
  <c r="L23" i="54"/>
  <c r="L28" i="54" s="1"/>
  <c r="P23" i="54"/>
  <c r="P28" i="54" s="1"/>
  <c r="N23" i="54"/>
  <c r="N28" i="54" s="1"/>
  <c r="J23" i="54"/>
  <c r="J28" i="54" s="1"/>
  <c r="K23" i="54"/>
  <c r="K28" i="54" s="1"/>
  <c r="M58" i="54" l="1"/>
  <c r="K58" i="54"/>
  <c r="G23" i="54"/>
  <c r="G28" i="54" s="1"/>
  <c r="G58" i="54" s="1"/>
  <c r="I58" i="54"/>
  <c r="L58" i="54"/>
  <c r="H58" i="54"/>
  <c r="J58" i="54"/>
  <c r="C38" i="54"/>
  <c r="C33" i="54"/>
  <c r="C35" i="54"/>
  <c r="C37" i="54"/>
  <c r="C39" i="54"/>
  <c r="C40" i="54"/>
  <c r="C36" i="54"/>
  <c r="E23" i="54"/>
  <c r="F23" i="54" s="1"/>
  <c r="J34" i="38"/>
  <c r="K35" i="38"/>
  <c r="J32" i="38"/>
  <c r="I35" i="38"/>
  <c r="G29" i="54" l="1"/>
  <c r="H29" i="54" s="1"/>
  <c r="I29" i="54" s="1"/>
  <c r="J29" i="54" s="1"/>
  <c r="K29" i="54" s="1"/>
  <c r="L29" i="54" s="1"/>
  <c r="M29" i="54" s="1"/>
  <c r="N29" i="54" s="1"/>
  <c r="O29" i="54" s="1"/>
  <c r="P29" i="54" s="1"/>
  <c r="Q29" i="54" s="1"/>
  <c r="R29" i="54" s="1"/>
  <c r="S29" i="54" s="1"/>
  <c r="T28" i="54"/>
  <c r="N58" i="54"/>
  <c r="J31" i="38"/>
  <c r="J35" i="38" s="1"/>
  <c r="J21" i="38" l="1"/>
  <c r="J24" i="38"/>
  <c r="K11" i="38"/>
  <c r="J10" i="38"/>
  <c r="J9" i="38"/>
  <c r="J8" i="38"/>
  <c r="J7" i="38"/>
  <c r="J25" i="38" l="1"/>
  <c r="J20" i="38" l="1"/>
  <c r="J18" i="38"/>
  <c r="J22" i="38"/>
  <c r="J19" i="38"/>
  <c r="J6" i="38"/>
  <c r="J11" i="38" s="1"/>
  <c r="J17" i="38" l="1"/>
  <c r="J26" i="38" s="1"/>
  <c r="B20" i="15" l="1"/>
  <c r="C20" i="15"/>
  <c r="A24" i="15"/>
  <c r="A25" i="15"/>
  <c r="A26" i="15"/>
  <c r="A27" i="15"/>
  <c r="A28" i="15"/>
  <c r="A5" i="16"/>
  <c r="B5" i="16"/>
  <c r="C5" i="16"/>
  <c r="D5" i="16"/>
  <c r="D6" i="16"/>
  <c r="D7" i="16"/>
  <c r="C8" i="16"/>
  <c r="D8" i="16"/>
  <c r="D9" i="16"/>
  <c r="D10" i="16"/>
  <c r="B11" i="16"/>
  <c r="C11" i="16"/>
  <c r="D11" i="16"/>
  <c r="D12" i="16"/>
  <c r="C13" i="16"/>
  <c r="D13" i="16"/>
  <c r="D14" i="16"/>
  <c r="D15" i="16"/>
  <c r="D16" i="16"/>
  <c r="B17" i="16"/>
  <c r="C17" i="16"/>
  <c r="D17" i="16"/>
  <c r="C18" i="16"/>
  <c r="D18" i="16"/>
  <c r="C19" i="16"/>
  <c r="D19" i="16"/>
  <c r="C20" i="16"/>
  <c r="D20" i="16"/>
  <c r="D21" i="16"/>
  <c r="D22" i="16"/>
  <c r="B23" i="16"/>
  <c r="C23" i="16"/>
  <c r="D23" i="16"/>
  <c r="D24" i="16"/>
  <c r="C25" i="16"/>
  <c r="D25" i="16"/>
  <c r="C26" i="16"/>
  <c r="D26" i="16"/>
  <c r="D27" i="16"/>
  <c r="C28" i="16"/>
  <c r="D28" i="16"/>
  <c r="D29" i="16"/>
  <c r="C30" i="16"/>
  <c r="D30" i="16"/>
  <c r="D31" i="16"/>
  <c r="B32" i="16"/>
  <c r="C32" i="16"/>
  <c r="D32" i="16"/>
  <c r="D33" i="16"/>
  <c r="C34" i="16"/>
  <c r="D34" i="16"/>
  <c r="C35" i="16"/>
  <c r="D35" i="16"/>
  <c r="C36" i="16"/>
  <c r="D36" i="16"/>
  <c r="D37" i="16"/>
  <c r="A16" i="14"/>
  <c r="B16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A32" i="14"/>
  <c r="B32" i="14"/>
  <c r="A33" i="14"/>
  <c r="B33" i="14"/>
  <c r="A34" i="14"/>
  <c r="B34" i="14"/>
  <c r="A35" i="14"/>
  <c r="B35" i="14"/>
  <c r="A36" i="14"/>
  <c r="B36" i="14"/>
  <c r="A37" i="14"/>
  <c r="B37" i="14"/>
  <c r="A38" i="14"/>
  <c r="B38" i="14"/>
  <c r="A39" i="14"/>
  <c r="B39" i="14"/>
  <c r="A40" i="14"/>
  <c r="B40" i="14"/>
  <c r="A41" i="14"/>
  <c r="B41" i="14"/>
  <c r="A42" i="14"/>
  <c r="B42" i="14"/>
  <c r="A43" i="14"/>
  <c r="B43" i="14"/>
  <c r="A44" i="14"/>
  <c r="B44" i="14"/>
  <c r="A45" i="14"/>
  <c r="B45" i="14"/>
  <c r="A46" i="14"/>
  <c r="B46" i="14"/>
  <c r="A47" i="14"/>
  <c r="B47" i="14"/>
  <c r="A48" i="14"/>
  <c r="B48" i="14"/>
  <c r="A49" i="14"/>
  <c r="B49" i="14"/>
  <c r="A50" i="14"/>
  <c r="B50" i="14"/>
  <c r="A51" i="14"/>
  <c r="B51" i="14"/>
  <c r="A52" i="14"/>
  <c r="B52" i="14"/>
  <c r="A53" i="14"/>
  <c r="B53" i="14"/>
  <c r="A54" i="14"/>
  <c r="B54" i="14"/>
  <c r="A55" i="14"/>
  <c r="B55" i="14"/>
  <c r="A56" i="14"/>
  <c r="B56" i="14"/>
  <c r="A57" i="14"/>
  <c r="B57" i="14"/>
  <c r="A58" i="14"/>
  <c r="B58" i="14"/>
  <c r="A59" i="14"/>
  <c r="B59" i="14"/>
  <c r="A60" i="14"/>
  <c r="B60" i="14"/>
  <c r="A61" i="14"/>
  <c r="B61" i="14"/>
  <c r="A62" i="14"/>
  <c r="B62" i="14"/>
  <c r="A63" i="14"/>
  <c r="B63" i="14"/>
  <c r="A64" i="14"/>
  <c r="B64" i="14"/>
  <c r="A65" i="14"/>
  <c r="B65" i="14"/>
  <c r="A66" i="14"/>
  <c r="B66" i="14"/>
  <c r="A67" i="14"/>
  <c r="B67" i="14"/>
  <c r="A68" i="14"/>
  <c r="B68" i="14"/>
  <c r="A69" i="14"/>
  <c r="B69" i="14"/>
  <c r="A70" i="14"/>
  <c r="B70" i="14"/>
  <c r="A71" i="14"/>
  <c r="B71" i="14"/>
  <c r="A12" i="5"/>
  <c r="B12" i="5"/>
  <c r="F12" i="5"/>
  <c r="A13" i="5"/>
  <c r="B13" i="5"/>
  <c r="F13" i="5"/>
  <c r="A14" i="5"/>
  <c r="B14" i="5"/>
  <c r="F14" i="5"/>
  <c r="A15" i="5"/>
  <c r="B15" i="5"/>
  <c r="F15" i="5"/>
  <c r="A16" i="5"/>
  <c r="F16" i="5"/>
  <c r="A17" i="5"/>
  <c r="B17" i="5"/>
  <c r="F17" i="5"/>
  <c r="A18" i="5"/>
  <c r="B18" i="5"/>
  <c r="F18" i="5"/>
  <c r="A19" i="5"/>
  <c r="B19" i="5"/>
  <c r="F19" i="5"/>
  <c r="A20" i="5"/>
  <c r="B20" i="5"/>
  <c r="F20" i="5"/>
  <c r="A21" i="5"/>
  <c r="B21" i="5"/>
  <c r="F21" i="5"/>
  <c r="A22" i="5"/>
  <c r="B22" i="5"/>
  <c r="F22" i="5"/>
  <c r="A23" i="5"/>
  <c r="B23" i="5"/>
  <c r="F23" i="5"/>
  <c r="A24" i="5"/>
  <c r="B24" i="5"/>
  <c r="F24" i="5"/>
  <c r="A25" i="5"/>
  <c r="B25" i="5"/>
  <c r="F25" i="5"/>
  <c r="A26" i="5"/>
  <c r="B26" i="5"/>
  <c r="F26" i="5"/>
  <c r="A27" i="5"/>
  <c r="B27" i="5"/>
  <c r="F27" i="5"/>
  <c r="A28" i="5"/>
  <c r="B28" i="5"/>
  <c r="F28" i="5"/>
  <c r="A29" i="5"/>
  <c r="B29" i="5"/>
  <c r="F29" i="5"/>
  <c r="A30" i="5"/>
  <c r="B30" i="5"/>
  <c r="F30" i="5"/>
  <c r="A31" i="5"/>
  <c r="B31" i="5"/>
  <c r="F31" i="5"/>
  <c r="A32" i="5"/>
  <c r="B32" i="5"/>
  <c r="F32" i="5"/>
  <c r="A33" i="5"/>
  <c r="B33" i="5"/>
  <c r="F33" i="5"/>
  <c r="A34" i="5"/>
  <c r="B34" i="5"/>
  <c r="F34" i="5"/>
  <c r="A35" i="5"/>
  <c r="B35" i="5"/>
  <c r="F35" i="5"/>
  <c r="A36" i="5"/>
  <c r="B36" i="5"/>
  <c r="F36" i="5"/>
  <c r="A37" i="5"/>
  <c r="B37" i="5"/>
  <c r="F37" i="5"/>
  <c r="A38" i="5"/>
  <c r="B38" i="5"/>
  <c r="F38" i="5"/>
  <c r="A39" i="5"/>
  <c r="B39" i="5"/>
  <c r="F39" i="5"/>
  <c r="A40" i="5"/>
  <c r="B40" i="5"/>
  <c r="F40" i="5"/>
  <c r="A41" i="5"/>
  <c r="B41" i="5"/>
  <c r="F41" i="5"/>
  <c r="A42" i="5"/>
  <c r="B42" i="5"/>
  <c r="F42" i="5"/>
  <c r="A43" i="5"/>
  <c r="B43" i="5"/>
  <c r="F43" i="5"/>
  <c r="A44" i="5"/>
  <c r="B44" i="5"/>
  <c r="F44" i="5"/>
  <c r="A45" i="5"/>
  <c r="B45" i="5"/>
  <c r="F45" i="5"/>
  <c r="A46" i="5"/>
  <c r="B46" i="5"/>
  <c r="F46" i="5"/>
  <c r="A47" i="5"/>
  <c r="B47" i="5"/>
  <c r="F47" i="5"/>
  <c r="A48" i="5"/>
  <c r="B48" i="5"/>
  <c r="F48" i="5"/>
  <c r="A49" i="5"/>
  <c r="B49" i="5"/>
  <c r="F49" i="5"/>
  <c r="A50" i="5"/>
  <c r="B50" i="5"/>
  <c r="F50" i="5"/>
  <c r="A51" i="5"/>
  <c r="B51" i="5"/>
  <c r="F51" i="5"/>
  <c r="A52" i="5"/>
  <c r="B52" i="5"/>
  <c r="F52" i="5"/>
  <c r="A53" i="5"/>
  <c r="B53" i="5"/>
  <c r="F53" i="5"/>
  <c r="A54" i="5"/>
  <c r="B54" i="5"/>
  <c r="F54" i="5"/>
  <c r="A55" i="5"/>
  <c r="B55" i="5"/>
  <c r="F55" i="5"/>
  <c r="A56" i="5"/>
  <c r="B56" i="5"/>
  <c r="F56" i="5"/>
  <c r="A57" i="5"/>
  <c r="B57" i="5"/>
  <c r="F57" i="5"/>
  <c r="A58" i="5"/>
  <c r="B58" i="5"/>
  <c r="F58" i="5"/>
  <c r="A59" i="5"/>
  <c r="B59" i="5"/>
  <c r="F59" i="5"/>
  <c r="A60" i="5"/>
  <c r="B60" i="5"/>
  <c r="F60" i="5"/>
  <c r="A61" i="5"/>
  <c r="B61" i="5"/>
  <c r="F61" i="5"/>
  <c r="A62" i="5"/>
  <c r="B62" i="5"/>
  <c r="F62" i="5"/>
  <c r="A63" i="5"/>
  <c r="B63" i="5"/>
  <c r="F63" i="5"/>
  <c r="A64" i="5"/>
  <c r="B64" i="5"/>
  <c r="F64" i="5"/>
  <c r="A65" i="5"/>
  <c r="B65" i="5"/>
  <c r="F65" i="5"/>
  <c r="A66" i="5"/>
  <c r="B66" i="5"/>
  <c r="F66" i="5"/>
  <c r="A67" i="5"/>
  <c r="B67" i="5"/>
  <c r="F67" i="5"/>
  <c r="A68" i="5"/>
  <c r="B68" i="5"/>
  <c r="F68" i="5"/>
  <c r="A69" i="5"/>
  <c r="B69" i="5"/>
  <c r="F69" i="5"/>
  <c r="A70" i="5"/>
  <c r="B70" i="5"/>
  <c r="F70" i="5"/>
  <c r="A71" i="5"/>
  <c r="B71" i="5"/>
  <c r="F71" i="5"/>
  <c r="A72" i="5"/>
  <c r="B72" i="5"/>
  <c r="F72" i="5"/>
  <c r="A73" i="5"/>
  <c r="B73" i="5"/>
  <c r="F73" i="5"/>
  <c r="A74" i="5"/>
  <c r="B74" i="5"/>
  <c r="F74" i="5"/>
  <c r="A75" i="5"/>
  <c r="B75" i="5"/>
  <c r="F75" i="5"/>
  <c r="A76" i="5"/>
  <c r="B76" i="5"/>
  <c r="F76" i="5"/>
  <c r="A77" i="5"/>
  <c r="B77" i="5"/>
  <c r="F77" i="5"/>
  <c r="A78" i="5"/>
  <c r="B78" i="5"/>
  <c r="F78" i="5"/>
  <c r="A79" i="5"/>
  <c r="B79" i="5"/>
  <c r="F79" i="5"/>
  <c r="A80" i="5"/>
  <c r="B80" i="5"/>
  <c r="F80" i="5"/>
  <c r="A81" i="5"/>
  <c r="B81" i="5"/>
  <c r="F81" i="5"/>
  <c r="A82" i="5"/>
  <c r="B82" i="5"/>
  <c r="F82" i="5"/>
  <c r="A83" i="5"/>
  <c r="B83" i="5"/>
  <c r="F83" i="5"/>
  <c r="A84" i="5"/>
  <c r="B84" i="5"/>
  <c r="F84" i="5"/>
  <c r="A85" i="5"/>
  <c r="B85" i="5"/>
  <c r="F85" i="5"/>
  <c r="A86" i="5"/>
  <c r="B86" i="5"/>
  <c r="F86" i="5"/>
  <c r="A87" i="5"/>
  <c r="B87" i="5"/>
  <c r="F87" i="5"/>
  <c r="A88" i="5"/>
  <c r="B88" i="5"/>
  <c r="F88" i="5"/>
  <c r="A89" i="5"/>
  <c r="B89" i="5"/>
  <c r="F89" i="5"/>
  <c r="A90" i="5"/>
  <c r="B90" i="5"/>
  <c r="F90" i="5"/>
  <c r="B28" i="15"/>
  <c r="C27" i="15"/>
  <c r="C26" i="15"/>
  <c r="B26" i="15"/>
  <c r="B27" i="15"/>
  <c r="C28" i="15"/>
  <c r="B16" i="5"/>
  <c r="C24" i="15" l="1"/>
  <c r="B24" i="15" l="1"/>
  <c r="I11" i="38" l="1"/>
  <c r="C25" i="15" l="1"/>
  <c r="C29" i="15" s="1"/>
  <c r="G12" i="5" l="1"/>
  <c r="B25" i="15"/>
  <c r="B29" i="15" s="1"/>
</calcChain>
</file>

<file path=xl/sharedStrings.xml><?xml version="1.0" encoding="utf-8"?>
<sst xmlns="http://schemas.openxmlformats.org/spreadsheetml/2006/main" count="503" uniqueCount="239">
  <si>
    <t>Nombre de la Tarea</t>
  </si>
  <si>
    <t xml:space="preserve">TOTAL </t>
  </si>
  <si>
    <t>Contrapartida Local</t>
  </si>
  <si>
    <t>Componente</t>
  </si>
  <si>
    <t>Producto</t>
  </si>
  <si>
    <t>Actividad</t>
  </si>
  <si>
    <t>%</t>
  </si>
  <si>
    <t>2.2.2.3.4</t>
  </si>
  <si>
    <t>2.5.3</t>
  </si>
  <si>
    <t>Evaluación</t>
  </si>
  <si>
    <t>Total</t>
  </si>
  <si>
    <t xml:space="preserve">Costo Unitario diseño de proyectos </t>
  </si>
  <si>
    <t>16.500 USD corresponde al costo para diseñar el Producto 1 (Sist. Agua) y 2 (Sist. Saneamiento)</t>
  </si>
  <si>
    <t>Requerimiento</t>
  </si>
  <si>
    <t>#</t>
  </si>
  <si>
    <t>Referente a:</t>
  </si>
  <si>
    <t>Situación / Comentario</t>
  </si>
  <si>
    <t>2.1.1.1.2.1 y 2.1.2.1.2.1</t>
  </si>
  <si>
    <t>Códigos PEP</t>
  </si>
  <si>
    <t>A los efectos del PEP necesitamos que se desagregue el costo de diseño para el producto 1 y costo de diseño para el producto 2.</t>
  </si>
  <si>
    <t>Costo Estimado de obras para fase 1</t>
  </si>
  <si>
    <t xml:space="preserve">Estimado con base a los costos de referencia de la multilateral </t>
  </si>
  <si>
    <t>2.1.1.2.1 y 2.1.1.2.2</t>
  </si>
  <si>
    <t>RESPUESTA / COMENTARIO AECID</t>
  </si>
  <si>
    <t>RESPUESTA / COMENTARIO MINSA</t>
  </si>
  <si>
    <t>RESPUESTA / COMENTARIO BID</t>
  </si>
  <si>
    <t>2.2.2.1.1.1 y 2.2.2.1.2.1</t>
  </si>
  <si>
    <t>% del costo previsto para intervención social durante la inversión</t>
  </si>
  <si>
    <t>Confirmar %</t>
  </si>
  <si>
    <t>4 % previsto</t>
  </si>
  <si>
    <t>Al revisar el EDT se requirió incluir como macroactividad a "Adaptación y publicación de guías y manuales elaborados a través de PC- Gobernanza , Cambio Climático y PASAP"</t>
  </si>
  <si>
    <t>Elaboración y validación por parte del MINSA de los documentos elaborados en el marco del programa de CONADE</t>
  </si>
  <si>
    <t>2.2.2.3.5</t>
  </si>
  <si>
    <t>Contratación de una firma para impresión de manuales - Costo previsto 100.000 USD (500 guías x 200 USD)</t>
  </si>
  <si>
    <t>Confirmar si las actividades citadas en la columna C corresponderían a lo que se solicitó</t>
  </si>
  <si>
    <t>2.1.1.3.1.1 y 2.1.1.3.2.1</t>
  </si>
  <si>
    <t xml:space="preserve">Estimación de costos de la Supervisión de obras </t>
  </si>
  <si>
    <t>Se programó el 5% del costo de la obra</t>
  </si>
  <si>
    <t>A requerimiento de AECID, se ha incluido costos para auditoria de gestión y auditoria financiera</t>
  </si>
  <si>
    <t>2.55</t>
  </si>
  <si>
    <t xml:space="preserve">Evaluación </t>
  </si>
  <si>
    <t xml:space="preserve">Auditoria </t>
  </si>
  <si>
    <t>Confirmar estimación de costo</t>
  </si>
  <si>
    <t>Revisar y validar temporalmente la estimación de los costos que se han calculado. Ver hojas Est_Costo_Fase 1 y Est_Cost_Fase_2, hasta tanto se cuente con los resultados de los estudios.</t>
  </si>
  <si>
    <t>Falta separar el costo de obra de los sistemas de agua y costo de obra de los sistemas de saneamiento, por lo menos por fase 1 y fase 2. Luego cuando se tengan los resultados de los estudios definir costos a nivel de cantidad de LPN que se realizarán por región</t>
  </si>
  <si>
    <t xml:space="preserve">Aprobación Directorio  BID </t>
  </si>
  <si>
    <t>Directorio BID</t>
  </si>
  <si>
    <t>Firma de convenio</t>
  </si>
  <si>
    <t>BID - MEF</t>
  </si>
  <si>
    <t>Apertura de las partidas presupuestarias que habilitan el inicio de los procesos de contrataciones</t>
  </si>
  <si>
    <t>MINSA</t>
  </si>
  <si>
    <t>Cumplimiento de condiciones previas</t>
  </si>
  <si>
    <t>DISAPAS</t>
  </si>
  <si>
    <t>Etapa de ejecución del  Programa</t>
  </si>
  <si>
    <r>
      <rPr>
        <b/>
        <u/>
        <sz val="10"/>
        <rFont val="Calibri"/>
        <family val="2"/>
      </rPr>
      <t>Anexo 1.a</t>
    </r>
    <r>
      <rPr>
        <b/>
        <sz val="10"/>
        <rFont val="Calibri"/>
        <family val="2"/>
      </rPr>
      <t xml:space="preserve"> - PEP (Plan de Ejecución del Proyecto)</t>
    </r>
  </si>
  <si>
    <t>JUN</t>
  </si>
  <si>
    <t>JUL</t>
  </si>
  <si>
    <t>AGO</t>
  </si>
  <si>
    <t>SEP</t>
  </si>
  <si>
    <t>OCT</t>
  </si>
  <si>
    <t>NOV</t>
  </si>
  <si>
    <t>DIC</t>
  </si>
  <si>
    <t>ENE</t>
  </si>
  <si>
    <t>FEB</t>
  </si>
  <si>
    <t>MAR</t>
  </si>
  <si>
    <t>ABR</t>
  </si>
  <si>
    <t>MAY</t>
  </si>
  <si>
    <t>Días</t>
  </si>
  <si>
    <t>Inicio</t>
  </si>
  <si>
    <t>Fin</t>
  </si>
  <si>
    <t>PN-G1003</t>
  </si>
  <si>
    <t>Etapa de preparación, aprobación y cumplimiento de condiciones previas</t>
  </si>
  <si>
    <t>OBRAS</t>
  </si>
  <si>
    <t xml:space="preserve">Monto Estimado </t>
  </si>
  <si>
    <t>Fechas</t>
  </si>
  <si>
    <t>Comentarios</t>
  </si>
  <si>
    <t>Aviso Especial de Adquisiciones</t>
  </si>
  <si>
    <t>Firma del Contrato</t>
  </si>
  <si>
    <t>TOTAL OBRAS</t>
  </si>
  <si>
    <t>BID</t>
  </si>
  <si>
    <t>COSTO</t>
  </si>
  <si>
    <t>RESPONSABLES</t>
  </si>
  <si>
    <t>Etapa de preparación del Proyecto</t>
  </si>
  <si>
    <t xml:space="preserve">Planificación programatica y financiera para creación en la estructura presuestaria el Programa </t>
  </si>
  <si>
    <t>Solicitud al MEF y aprobación de la creación presupuestaria</t>
  </si>
  <si>
    <t>Etapa de programación y aprobación del POD y ROP</t>
  </si>
  <si>
    <t>Obtención de los resultados de la muestra de diseño (insumos para definir el POD)</t>
  </si>
  <si>
    <t xml:space="preserve">Elaboración del ROP y POD </t>
  </si>
  <si>
    <t>Aprobación por parte del Fondo del ROP y POD</t>
  </si>
  <si>
    <t>Obtención de diseños finales de la muestra (insumos para los DL de obras - 1ra fase)</t>
  </si>
  <si>
    <t xml:space="preserve">Etapa de ejecución del  Programa Programa de Agua y Saneamiento en áreas Rurales e Indígenas en Panamá 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</si>
  <si>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</si>
  <si>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</si>
  <si>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</si>
  <si>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</si>
  <si>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</si>
  <si>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</si>
  <si>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Junio de 2012</t>
  </si>
  <si>
    <t>Diciembre de 2015</t>
  </si>
  <si>
    <t>2. Versión del Plan de Adquisiciones</t>
  </si>
  <si>
    <t>Versión ( 1-xxxx -Incluir Año-) :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</si>
  <si>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</si>
  <si>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</si>
  <si>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</si>
  <si>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</si>
  <si>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</si>
  <si>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</si>
  <si>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</si>
  <si>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</si>
  <si>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</si>
  <si>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</si>
  <si>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</si>
  <si>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</si>
  <si>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</si>
  <si>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4. Componentes</t>
  </si>
  <si>
    <t>Componente de Inversión</t>
  </si>
  <si>
    <t>01 - Año 2012</t>
  </si>
  <si>
    <t>Cuadro de Consistencia de Indicadores</t>
  </si>
  <si>
    <t>Sub Programa</t>
  </si>
  <si>
    <t>Indicador a lograr al final del programa</t>
  </si>
  <si>
    <t>Meta 2012</t>
  </si>
  <si>
    <t>Descripción</t>
  </si>
  <si>
    <t>Cant.</t>
  </si>
  <si>
    <t>Costo Año 1</t>
  </si>
  <si>
    <t>Anexo . Plan de Ejecución del Proyecto</t>
  </si>
  <si>
    <t>60% SA - 40% SS</t>
  </si>
  <si>
    <t>Realizado</t>
  </si>
  <si>
    <t>Confirmado</t>
  </si>
  <si>
    <t>Completado</t>
  </si>
  <si>
    <t>Incluido</t>
  </si>
  <si>
    <t>Administración</t>
  </si>
  <si>
    <t>N/A</t>
  </si>
  <si>
    <t>SBCC</t>
  </si>
  <si>
    <t>Global</t>
  </si>
  <si>
    <t>Supervisión de obras</t>
  </si>
  <si>
    <t>% BID</t>
  </si>
  <si>
    <t>CCIN</t>
  </si>
  <si>
    <t>LPI</t>
  </si>
  <si>
    <t>Estudio</t>
  </si>
  <si>
    <t>m</t>
  </si>
  <si>
    <t>Unidad</t>
  </si>
  <si>
    <t>Cantidad</t>
  </si>
  <si>
    <t>TOTAL</t>
  </si>
  <si>
    <t>Reconstrucción de pavimento existente y ampliación de 2 a 4 carriles</t>
  </si>
  <si>
    <t>COMPONENTE 1. OBRAS VIALES</t>
  </si>
  <si>
    <t>km</t>
  </si>
  <si>
    <t>puentes</t>
  </si>
  <si>
    <t>Pasos desnivel</t>
  </si>
  <si>
    <t>Terminales</t>
  </si>
  <si>
    <t>Rehabilitación y construcción de puentes</t>
  </si>
  <si>
    <t>Diseño y construcción de pasos a desnivel</t>
  </si>
  <si>
    <t>Plan Maestro Puerto Caldera</t>
  </si>
  <si>
    <t>Monitoreo y Evaluación</t>
  </si>
  <si>
    <t>COMPONENTE 2. OBRAS MARÍTIMO PORTUARIAS</t>
  </si>
  <si>
    <t>Fideicomiso de ejecución y administración (% sobre costo de obras)</t>
  </si>
  <si>
    <t>Producto 2.1: Rompeolas Puerto Caldera ampliado y reforzado</t>
  </si>
  <si>
    <t>Producto 2.2: Plan Maestro de Puerto Caldera realizado</t>
  </si>
  <si>
    <t>TOTAL:</t>
  </si>
  <si>
    <t>COMPONENTE 3. ADMINISTRACION, AUDITORÍA Y EVALUACIÓN</t>
  </si>
  <si>
    <t>Reconstrucción y ampliación terminales y muelles de B° El Carmen de Puntarenas, Paquera y Naranjo</t>
  </si>
  <si>
    <t>Producto 2.3: Terminales de transbordadores rehabilitadas</t>
  </si>
  <si>
    <t>SEM 1</t>
  </si>
  <si>
    <t>SEM 2</t>
  </si>
  <si>
    <t>Auditorías Financieras realizadas</t>
  </si>
  <si>
    <t>Obras Viales</t>
  </si>
  <si>
    <t>MOPT</t>
  </si>
  <si>
    <t>Método de Selección/Adquisición</t>
  </si>
  <si>
    <t>Monto Estimado (US$)</t>
  </si>
  <si>
    <t>Unidad Ejecutora</t>
  </si>
  <si>
    <t>Proceso</t>
  </si>
  <si>
    <t>Cantidad de Lotes</t>
  </si>
  <si>
    <t>Monto Estimado  BID (US$)</t>
  </si>
  <si>
    <t>Monto Estimado Contraparte</t>
  </si>
  <si>
    <t>Licitación de diseño y construcción para la reconstrucción y ampliación de terminales y muelles de Puntarenas, Paquera y Naranjo</t>
  </si>
  <si>
    <t>Número de Proceso</t>
  </si>
  <si>
    <t>Servicios de consultoría para las Auditorías Financieras del Programa</t>
  </si>
  <si>
    <t>Auditoría y Supervisión</t>
  </si>
  <si>
    <t>Consultoría para actualización del Plan Maestro de Puerto Caldera</t>
  </si>
  <si>
    <t>Servicios de supervisión del diseño y construcción para la reconstrucción y ampliación de terminales y muelles de Puntarenas, Paquera y Naranjo</t>
  </si>
  <si>
    <t xml:space="preserve">Cuadro 1. Cuadro de Costos </t>
  </si>
  <si>
    <t>Total Obras Viales</t>
  </si>
  <si>
    <t>Obras Portuarias</t>
  </si>
  <si>
    <t>Total Obras Portuarias</t>
  </si>
  <si>
    <t>Administración del Proyecto</t>
  </si>
  <si>
    <t>SERVICIOS DE CONSULTORÍA FIRMAS</t>
  </si>
  <si>
    <t>TOTAL SERVICIOS DE CONSULTORÍA FIRMAS</t>
  </si>
  <si>
    <t>1 Y 2</t>
  </si>
  <si>
    <t>Servicios de consultoría para elaboración de estudios ambientales</t>
  </si>
  <si>
    <t>Costo Unitario con impuesto</t>
  </si>
  <si>
    <t>Imprevistos</t>
  </si>
  <si>
    <t>SERVICIOS DE CONSULTORÍA INDIVIDUOS</t>
  </si>
  <si>
    <t>TOTAL SERVICIOS DE CONSULTORÍA INDIVIDUOS</t>
  </si>
  <si>
    <t>CCII</t>
  </si>
  <si>
    <t>No objeción a TDR</t>
  </si>
  <si>
    <t>Cantidad de consultores</t>
  </si>
  <si>
    <t>Consultor local para recolección de datos de línea base</t>
  </si>
  <si>
    <t>Consultores locales para recolectar datos para evaluación expost</t>
  </si>
  <si>
    <t>Consultor internacional para realizar evaluación intermedia</t>
  </si>
  <si>
    <t>Varios</t>
  </si>
  <si>
    <t>Servicios de supervisión del diseño y construcción para la rehabilitación de 10 puentes en el tramo Barranca-Limonal</t>
  </si>
  <si>
    <t>varios</t>
  </si>
  <si>
    <t>Servicios de supervisión del diseño y construcción para varias obras viales</t>
  </si>
  <si>
    <t>Licitación de diseño y construcción para varias obras viales</t>
  </si>
  <si>
    <t>Producto 1.2: Otras Obras Viales (por definir)</t>
  </si>
  <si>
    <t>Producto 1.1: Tramo Barranca-Limonal ampliado y rehabilitado, puentes rehabilitados y construidos</t>
  </si>
  <si>
    <t>Servicios de supervisión para la rehabilitación y ampliación a 4 carriles del tramo Barranca-Limonal (51 km) y diseño y construcción de 4 pasos a desnivel</t>
  </si>
  <si>
    <t>Contrato de Fideicomiso para la Ejecución y Administración del Programa</t>
  </si>
  <si>
    <t>Método de revisión</t>
  </si>
  <si>
    <t>Exante</t>
  </si>
  <si>
    <t>Diseño y construcción de obras viales</t>
  </si>
  <si>
    <t>ACUMULADO:</t>
  </si>
  <si>
    <t>Jul-15  a Jul-18</t>
  </si>
  <si>
    <t>Ene-16 a Dic-17</t>
  </si>
  <si>
    <t>Ene-17</t>
  </si>
  <si>
    <t>Ene-16</t>
  </si>
  <si>
    <t>Abr-15</t>
  </si>
  <si>
    <t>Ene-15 a Ene-18</t>
  </si>
  <si>
    <t>Jun-15 a Dic-18</t>
  </si>
  <si>
    <t>Dic-14</t>
  </si>
  <si>
    <t>Ago-15 a Ago-18</t>
  </si>
  <si>
    <t>Dic-16 a Ene-18</t>
  </si>
  <si>
    <t>Consultor internacional para realizar evaluación final</t>
  </si>
  <si>
    <t>Ago-16</t>
  </si>
  <si>
    <t>Dic-18</t>
  </si>
  <si>
    <t>Gestión Socioambiental y expropiaciones</t>
  </si>
  <si>
    <t>Gestión socioambiental y expropiaciones</t>
  </si>
  <si>
    <t>Estructura</t>
  </si>
  <si>
    <t>Diseños de ingeniería de obras de reconstrucción y ampliación</t>
  </si>
  <si>
    <t>Servicios de consultoría para los diseños de ingeniería de la ampliación y rehabilitacion del tramo Barranca-Limonal</t>
  </si>
  <si>
    <t>Ene-15</t>
  </si>
  <si>
    <t>Diseño, Reconstrucción y ampliación terminales y muelles de Puntarenas, Paquera y Naranjo</t>
  </si>
  <si>
    <t>Licitación construcción para la rehabilitación y ampliación a 4 carriles del tramo Barranca-Limonal (51.0 km) y cuatro pasos a desnivel</t>
  </si>
  <si>
    <t>Diseño, Ampliación y reposición (66 m) y rehabilitación (320 m) y refuerzo del morro del rompeolas</t>
  </si>
  <si>
    <t>Ampliación y reposición (66 m) y rehabilitación (320 m) y refuerzo del morro del rompeolas</t>
  </si>
  <si>
    <t>Servicios de supervisión del diseño y construcción para ampliación y rehabilitación (66 m) y rehabilitación (320 m) y refuerzo del morro del rompeolas de Puerto Caldera</t>
  </si>
  <si>
    <t>Licitación de diseño y construcción para ampliación y reposición (66m) y rehabilitación (320 m) y refuerzo del morro del rompeolas de Puerto Caldera</t>
  </si>
  <si>
    <t>SBMC</t>
  </si>
  <si>
    <t>Licitación de diseño y construcción para la rehabilitación de 11 puentes en el tramo Barranca-Limonal</t>
  </si>
  <si>
    <t>Montos anuales (US$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</si>
</sst>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 [$€]\ * #,##0.00_ ;_ [$€]\ * \-#,##0.00_ ;_ [$€]\ * &quot;-&quot;??_ ;_ @_ "/>
    <numFmt numFmtId="167" formatCode="#,#00"/>
    <numFmt numFmtId="168" formatCode="_(&quot;B/.&quot;\ * #,##0.00_);_(&quot;B/.&quot;\ * \(#,##0.00\);_(&quot;B/.&quot;\ * &quot;-&quot;??_);_(@_)"/>
    <numFmt numFmtId="169" formatCode="\$#,#00"/>
    <numFmt numFmtId="170" formatCode="\$#,"/>
    <numFmt numFmtId="171" formatCode="#.##000"/>
    <numFmt numFmtId="172" formatCode="#.##0,"/>
    <numFmt numFmtId="173" formatCode="#,##0.0"/>
    <numFmt numFmtId="174" formatCode="dd/mm/yy;@"/>
    <numFmt numFmtId="175" formatCode="[$USD]\ #,##0.00"/>
    <numFmt numFmtId="176" formatCode="[$USD]\ #,##0"/>
    <numFmt numFmtId="177" formatCode="0.0%"/>
    <numFmt numFmtId="178" formatCode="_-* #,##0.00\ &quot;€&quot;_-;\-* #,##0.00\ &quot;€&quot;_-;_-* &quot;-&quot;??\ &quot;€&quot;_-;_-@_-"/>
    <numFmt numFmtId="179" formatCode="[$$-409]#,##0.00"/>
    <numFmt numFmtId="180" formatCode="_-* #,##0\ _€_-;\-* #,##0\ _€_-;_-* &quot;-&quot;??\ _€_-;_-@_-"/>
    <numFmt numFmtId="181" formatCode="[$$-409]#,##0"/>
    <numFmt numFmtId="182" formatCode="0.000%"/>
  </numFmts>
  <fonts count="5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"/>
      <color indexed="8"/>
      <name val="Courier"/>
      <family val="3"/>
    </font>
    <font>
      <b/>
      <u/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u/>
      <sz val="11"/>
      <color theme="10"/>
      <name val="Calibri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3" tint="0.39991454817346722"/>
      </left>
      <right style="thin">
        <color theme="3" tint="0.39994506668294322"/>
      </right>
      <top style="thin">
        <color theme="3" tint="0.39994506668294322"/>
      </top>
      <bottom style="thin">
        <color theme="3" tint="0.399914548173467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0"/>
      </bottom>
      <diagonal/>
    </border>
    <border>
      <left/>
      <right/>
      <top style="thin">
        <color theme="3" tint="0.39994506668294322"/>
      </top>
      <bottom style="thin">
        <color theme="0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3" tint="0.39994506668294322"/>
      </left>
      <right style="thin">
        <color indexed="64"/>
      </right>
      <top style="thin">
        <color indexed="64"/>
      </top>
      <bottom/>
      <diagonal/>
    </border>
    <border>
      <left style="thin">
        <color theme="3" tint="0.39994506668294322"/>
      </left>
      <right style="thin">
        <color indexed="64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 style="thin">
        <color indexed="64"/>
      </top>
      <bottom/>
      <diagonal/>
    </border>
  </borders>
  <cellStyleXfs count="11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>
      <protection locked="0"/>
    </xf>
    <xf numFmtId="0" fontId="12" fillId="0" borderId="0">
      <protection locked="0"/>
    </xf>
    <xf numFmtId="0" fontId="13" fillId="20" borderId="1" applyNumberFormat="0" applyAlignment="0" applyProtection="0"/>
    <xf numFmtId="0" fontId="14" fillId="21" borderId="2" applyNumberFormat="0" applyAlignment="0" applyProtection="0"/>
    <xf numFmtId="166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protection locked="0"/>
    </xf>
    <xf numFmtId="0" fontId="12" fillId="0" borderId="0">
      <protection locked="0"/>
    </xf>
    <xf numFmtId="0" fontId="17" fillId="0" borderId="0">
      <protection locked="0"/>
    </xf>
    <xf numFmtId="0" fontId="12" fillId="0" borderId="0">
      <protection locked="0"/>
    </xf>
    <xf numFmtId="0" fontId="16" fillId="0" borderId="0">
      <protection locked="0"/>
    </xf>
    <xf numFmtId="0" fontId="12" fillId="0" borderId="0">
      <protection locked="0"/>
    </xf>
    <xf numFmtId="0" fontId="16" fillId="0" borderId="0">
      <protection locked="0"/>
    </xf>
    <xf numFmtId="0" fontId="12" fillId="0" borderId="0">
      <protection locked="0"/>
    </xf>
    <xf numFmtId="167" fontId="12" fillId="0" borderId="0">
      <protection locked="0"/>
    </xf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22" fillId="7" borderId="1" applyNumberFormat="0" applyAlignment="0" applyProtection="0"/>
    <xf numFmtId="0" fontId="23" fillId="0" borderId="3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12" fillId="0" borderId="0">
      <protection locked="0"/>
    </xf>
    <xf numFmtId="170" fontId="12" fillId="0" borderId="0">
      <protection locked="0"/>
    </xf>
    <xf numFmtId="0" fontId="24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8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71" fontId="12" fillId="0" borderId="0">
      <protection locked="0"/>
    </xf>
    <xf numFmtId="172" fontId="12" fillId="0" borderId="0">
      <protection locked="0"/>
    </xf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178" fontId="8" fillId="0" borderId="0" applyFont="0" applyFill="0" applyBorder="0" applyAlignment="0" applyProtection="0"/>
    <xf numFmtId="0" fontId="47" fillId="0" borderId="0"/>
    <xf numFmtId="164" fontId="47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300">
    <xf numFmtId="0" fontId="0" fillId="0" borderId="0" xfId="0"/>
    <xf numFmtId="165" fontId="32" fillId="0" borderId="0" xfId="50" applyNumberFormat="1" applyFont="1" applyAlignment="1">
      <alignment vertical="center"/>
    </xf>
    <xf numFmtId="165" fontId="35" fillId="25" borderId="26" xfId="50" applyNumberFormat="1" applyFont="1" applyFill="1" applyBorder="1" applyAlignment="1">
      <alignment horizontal="center" vertical="center" wrapText="1"/>
    </xf>
    <xf numFmtId="0" fontId="37" fillId="26" borderId="27" xfId="78" applyFont="1" applyFill="1" applyBorder="1" applyAlignment="1">
      <alignment horizontal="right" vertical="center" wrapText="1"/>
    </xf>
    <xf numFmtId="0" fontId="35" fillId="26" borderId="28" xfId="78" applyFont="1" applyFill="1" applyBorder="1" applyAlignment="1">
      <alignment vertical="center" wrapText="1"/>
    </xf>
    <xf numFmtId="0" fontId="35" fillId="26" borderId="28" xfId="78" applyFont="1" applyFill="1" applyBorder="1" applyAlignment="1">
      <alignment horizontal="left" vertical="center" wrapText="1"/>
    </xf>
    <xf numFmtId="0" fontId="37" fillId="26" borderId="28" xfId="78" applyFont="1" applyFill="1" applyBorder="1" applyAlignment="1">
      <alignment vertical="center" wrapText="1"/>
    </xf>
    <xf numFmtId="0" fontId="32" fillId="0" borderId="0" xfId="75" applyFont="1" applyFill="1" applyBorder="1" applyAlignment="1">
      <alignment vertical="center"/>
    </xf>
    <xf numFmtId="165" fontId="32" fillId="0" borderId="0" xfId="50" applyNumberFormat="1" applyFont="1" applyFill="1" applyBorder="1" applyAlignment="1">
      <alignment vertical="center"/>
    </xf>
    <xf numFmtId="0" fontId="32" fillId="0" borderId="0" xfId="75" applyFont="1" applyFill="1" applyAlignment="1">
      <alignment vertical="center"/>
    </xf>
    <xf numFmtId="3" fontId="31" fillId="27" borderId="29" xfId="75" applyNumberFormat="1" applyFont="1" applyFill="1" applyBorder="1" applyAlignment="1">
      <alignment horizontal="right" vertical="center" wrapText="1"/>
    </xf>
    <xf numFmtId="3" fontId="32" fillId="27" borderId="29" xfId="75" applyNumberFormat="1" applyFont="1" applyFill="1" applyBorder="1" applyAlignment="1">
      <alignment horizontal="left" vertical="center" wrapText="1"/>
    </xf>
    <xf numFmtId="3" fontId="31" fillId="27" borderId="29" xfId="75" applyNumberFormat="1" applyFont="1" applyFill="1" applyBorder="1" applyAlignment="1">
      <alignment horizontal="left" vertical="center" wrapText="1"/>
    </xf>
    <xf numFmtId="0" fontId="32" fillId="28" borderId="0" xfId="75" applyFont="1" applyFill="1" applyAlignment="1">
      <alignment vertical="center"/>
    </xf>
    <xf numFmtId="0" fontId="31" fillId="29" borderId="29" xfId="75" applyFont="1" applyFill="1" applyBorder="1" applyAlignment="1">
      <alignment horizontal="right" vertical="center" wrapText="1"/>
    </xf>
    <xf numFmtId="0" fontId="32" fillId="29" borderId="29" xfId="75" applyFont="1" applyFill="1" applyBorder="1" applyAlignment="1">
      <alignment horizontal="left" vertical="center" wrapText="1"/>
    </xf>
    <xf numFmtId="0" fontId="31" fillId="29" borderId="29" xfId="75" applyFont="1" applyFill="1" applyBorder="1" applyAlignment="1">
      <alignment horizontal="left" vertical="center" wrapText="1"/>
    </xf>
    <xf numFmtId="165" fontId="32" fillId="29" borderId="29" xfId="50" applyNumberFormat="1" applyFont="1" applyFill="1" applyBorder="1" applyAlignment="1">
      <alignment horizontal="right" vertical="center" wrapText="1"/>
    </xf>
    <xf numFmtId="165" fontId="34" fillId="30" borderId="29" xfId="50" applyNumberFormat="1" applyFont="1" applyFill="1" applyBorder="1" applyAlignment="1">
      <alignment horizontal="right" vertical="center" wrapText="1"/>
    </xf>
    <xf numFmtId="165" fontId="33" fillId="30" borderId="29" xfId="50" applyNumberFormat="1" applyFont="1" applyFill="1" applyBorder="1" applyAlignment="1">
      <alignment horizontal="left" vertical="center" wrapText="1"/>
    </xf>
    <xf numFmtId="165" fontId="34" fillId="30" borderId="29" xfId="50" applyNumberFormat="1" applyFont="1" applyFill="1" applyBorder="1" applyAlignment="1">
      <alignment horizontal="left" vertical="center" wrapText="1"/>
    </xf>
    <xf numFmtId="165" fontId="34" fillId="31" borderId="29" xfId="50" applyNumberFormat="1" applyFont="1" applyFill="1" applyBorder="1" applyAlignment="1">
      <alignment horizontal="right" vertical="center" wrapText="1"/>
    </xf>
    <xf numFmtId="165" fontId="33" fillId="31" borderId="29" xfId="50" applyNumberFormat="1" applyFont="1" applyFill="1" applyBorder="1" applyAlignment="1">
      <alignment horizontal="left" vertical="center" wrapText="1"/>
    </xf>
    <xf numFmtId="165" fontId="34" fillId="31" borderId="29" xfId="50" applyNumberFormat="1" applyFont="1" applyFill="1" applyBorder="1" applyAlignment="1">
      <alignment horizontal="left" vertical="center" wrapText="1"/>
    </xf>
    <xf numFmtId="165" fontId="33" fillId="0" borderId="29" xfId="50" applyNumberFormat="1" applyFont="1" applyFill="1" applyBorder="1" applyAlignment="1">
      <alignment horizontal="right" vertical="center" wrapText="1"/>
    </xf>
    <xf numFmtId="165" fontId="34" fillId="32" borderId="30" xfId="50" applyNumberFormat="1" applyFont="1" applyFill="1" applyBorder="1" applyAlignment="1">
      <alignment horizontal="right" vertical="center" wrapText="1"/>
    </xf>
    <xf numFmtId="165" fontId="33" fillId="32" borderId="30" xfId="50" applyNumberFormat="1" applyFont="1" applyFill="1" applyBorder="1" applyAlignment="1">
      <alignment horizontal="left" vertical="center" wrapText="1"/>
    </xf>
    <xf numFmtId="165" fontId="34" fillId="32" borderId="30" xfId="50" applyNumberFormat="1" applyFont="1" applyFill="1" applyBorder="1" applyAlignment="1">
      <alignment horizontal="left" vertical="center" wrapText="1"/>
    </xf>
    <xf numFmtId="0" fontId="32" fillId="32" borderId="30" xfId="75" applyFont="1" applyFill="1" applyBorder="1" applyAlignment="1">
      <alignment vertical="center"/>
    </xf>
    <xf numFmtId="165" fontId="32" fillId="32" borderId="30" xfId="50" applyNumberFormat="1" applyFont="1" applyFill="1" applyBorder="1" applyAlignment="1">
      <alignment vertical="center"/>
    </xf>
    <xf numFmtId="3" fontId="33" fillId="0" borderId="29" xfId="75" applyNumberFormat="1" applyFont="1" applyFill="1" applyBorder="1" applyAlignment="1">
      <alignment horizontal="left" vertical="center" wrapText="1"/>
    </xf>
    <xf numFmtId="165" fontId="33" fillId="33" borderId="29" xfId="5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34" borderId="0" xfId="0" applyFill="1" applyAlignment="1">
      <alignment wrapText="1"/>
    </xf>
    <xf numFmtId="0" fontId="29" fillId="0" borderId="0" xfId="0" applyFont="1" applyAlignment="1">
      <alignment horizontal="right" wrapText="1"/>
    </xf>
    <xf numFmtId="0" fontId="29" fillId="34" borderId="0" xfId="0" applyFont="1" applyFill="1" applyAlignment="1">
      <alignment horizontal="right" wrapText="1"/>
    </xf>
    <xf numFmtId="0" fontId="38" fillId="35" borderId="0" xfId="0" applyFont="1" applyFill="1"/>
    <xf numFmtId="0" fontId="38" fillId="35" borderId="0" xfId="0" applyFont="1" applyFill="1" applyAlignment="1">
      <alignment horizontal="right" wrapText="1"/>
    </xf>
    <xf numFmtId="0" fontId="38" fillId="35" borderId="0" xfId="0" applyFont="1" applyFill="1" applyAlignment="1">
      <alignment wrapText="1"/>
    </xf>
    <xf numFmtId="166" fontId="39" fillId="29" borderId="29" xfId="78" applyNumberFormat="1" applyFont="1" applyFill="1" applyBorder="1" applyAlignment="1">
      <alignment horizontal="left" vertical="center" wrapText="1"/>
    </xf>
    <xf numFmtId="165" fontId="32" fillId="29" borderId="29" xfId="75" applyNumberFormat="1" applyFont="1" applyFill="1" applyBorder="1" applyAlignment="1">
      <alignment horizontal="left" vertical="center"/>
    </xf>
    <xf numFmtId="17" fontId="32" fillId="29" borderId="29" xfId="75" applyNumberFormat="1" applyFont="1" applyFill="1" applyBorder="1" applyAlignment="1">
      <alignment horizontal="center" vertical="center"/>
    </xf>
    <xf numFmtId="17" fontId="33" fillId="29" borderId="29" xfId="75" applyNumberFormat="1" applyFont="1" applyFill="1" applyBorder="1" applyAlignment="1">
      <alignment horizontal="center" vertical="center" wrapText="1"/>
    </xf>
    <xf numFmtId="166" fontId="39" fillId="29" borderId="29" xfId="78" applyNumberFormat="1" applyFont="1" applyFill="1" applyBorder="1" applyAlignment="1">
      <alignment horizontal="center" vertical="center"/>
    </xf>
    <xf numFmtId="3" fontId="32" fillId="28" borderId="26" xfId="75" applyNumberFormat="1" applyFont="1" applyFill="1" applyBorder="1" applyAlignment="1">
      <alignment horizontal="right" vertical="center"/>
    </xf>
    <xf numFmtId="3" fontId="33" fillId="28" borderId="29" xfId="75" applyNumberFormat="1" applyFont="1" applyFill="1" applyBorder="1" applyAlignment="1">
      <alignment horizontal="left" vertical="center" wrapText="1"/>
    </xf>
    <xf numFmtId="17" fontId="33" fillId="28" borderId="29" xfId="75" applyNumberFormat="1" applyFont="1" applyFill="1" applyBorder="1" applyAlignment="1">
      <alignment horizontal="center" vertical="center" wrapText="1"/>
    </xf>
    <xf numFmtId="17" fontId="33" fillId="0" borderId="29" xfId="50" applyNumberFormat="1" applyFont="1" applyFill="1" applyBorder="1" applyAlignment="1">
      <alignment horizontal="center" vertical="center" wrapText="1"/>
    </xf>
    <xf numFmtId="3" fontId="33" fillId="0" borderId="29" xfId="75" applyNumberFormat="1" applyFont="1" applyFill="1" applyBorder="1" applyAlignment="1">
      <alignment horizontal="center" vertical="center" wrapText="1"/>
    </xf>
    <xf numFmtId="165" fontId="33" fillId="0" borderId="29" xfId="50" applyNumberFormat="1" applyFont="1" applyFill="1" applyBorder="1" applyAlignment="1">
      <alignment horizontal="right" vertical="center"/>
    </xf>
    <xf numFmtId="166" fontId="35" fillId="36" borderId="32" xfId="75" applyNumberFormat="1" applyFont="1" applyFill="1" applyBorder="1" applyAlignment="1">
      <alignment horizontal="left" vertical="center" wrapText="1"/>
    </xf>
    <xf numFmtId="165" fontId="35" fillId="36" borderId="32" xfId="50" applyNumberFormat="1" applyFont="1" applyFill="1" applyBorder="1" applyAlignment="1">
      <alignment horizontal="right" vertical="center"/>
    </xf>
    <xf numFmtId="3" fontId="36" fillId="36" borderId="33" xfId="75" applyNumberFormat="1" applyFont="1" applyFill="1" applyBorder="1" applyAlignment="1">
      <alignment horizontal="center" vertical="center"/>
    </xf>
    <xf numFmtId="3" fontId="32" fillId="0" borderId="26" xfId="75" applyNumberFormat="1" applyFont="1" applyFill="1" applyBorder="1" applyAlignment="1">
      <alignment horizontal="right" vertical="center"/>
    </xf>
    <xf numFmtId="166" fontId="5" fillId="0" borderId="0" xfId="75" applyNumberFormat="1" applyFont="1" applyAlignment="1">
      <alignment vertical="center"/>
    </xf>
    <xf numFmtId="166" fontId="32" fillId="0" borderId="0" xfId="75" applyNumberFormat="1" applyFont="1" applyAlignment="1">
      <alignment vertical="center"/>
    </xf>
    <xf numFmtId="17" fontId="32" fillId="0" borderId="0" xfId="75" applyNumberFormat="1" applyFont="1" applyAlignment="1">
      <alignment horizontal="center" vertical="center"/>
    </xf>
    <xf numFmtId="165" fontId="32" fillId="0" borderId="0" xfId="50" applyNumberFormat="1" applyFont="1" applyAlignment="1">
      <alignment horizontal="right" vertical="center"/>
    </xf>
    <xf numFmtId="166" fontId="32" fillId="0" borderId="0" xfId="75" applyNumberFormat="1" applyFont="1" applyAlignment="1">
      <alignment horizontal="center" vertical="center"/>
    </xf>
    <xf numFmtId="3" fontId="35" fillId="36" borderId="31" xfId="75" applyNumberFormat="1" applyFont="1" applyFill="1" applyBorder="1" applyAlignment="1">
      <alignment horizontal="center" vertical="center" wrapText="1"/>
    </xf>
    <xf numFmtId="17" fontId="35" fillId="36" borderId="31" xfId="75" applyNumberFormat="1" applyFont="1" applyFill="1" applyBorder="1" applyAlignment="1">
      <alignment horizontal="center" vertical="center" wrapText="1"/>
    </xf>
    <xf numFmtId="173" fontId="35" fillId="36" borderId="31" xfId="75" applyNumberFormat="1" applyFont="1" applyFill="1" applyBorder="1" applyAlignment="1">
      <alignment horizontal="center" vertical="center"/>
    </xf>
    <xf numFmtId="3" fontId="35" fillId="25" borderId="34" xfId="75" applyNumberFormat="1" applyFont="1" applyFill="1" applyBorder="1" applyAlignment="1">
      <alignment horizontal="center" vertical="center" wrapText="1"/>
    </xf>
    <xf numFmtId="17" fontId="35" fillId="25" borderId="34" xfId="75" applyNumberFormat="1" applyFont="1" applyFill="1" applyBorder="1" applyAlignment="1">
      <alignment horizontal="center" vertical="center" wrapText="1"/>
    </xf>
    <xf numFmtId="165" fontId="35" fillId="25" borderId="26" xfId="75" applyNumberFormat="1" applyFont="1" applyFill="1" applyBorder="1" applyAlignment="1">
      <alignment horizontal="center" vertical="center" wrapText="1"/>
    </xf>
    <xf numFmtId="165" fontId="35" fillId="25" borderId="26" xfId="75" applyNumberFormat="1" applyFont="1" applyFill="1" applyBorder="1" applyAlignment="1">
      <alignment horizontal="center" vertical="top" wrapText="1"/>
    </xf>
    <xf numFmtId="3" fontId="36" fillId="36" borderId="29" xfId="75" applyNumberFormat="1" applyFont="1" applyFill="1" applyBorder="1" applyAlignment="1">
      <alignment horizontal="center" vertical="center" wrapText="1"/>
    </xf>
    <xf numFmtId="17" fontId="36" fillId="36" borderId="29" xfId="75" applyNumberFormat="1" applyFont="1" applyFill="1" applyBorder="1" applyAlignment="1">
      <alignment horizontal="center" vertical="center" wrapText="1"/>
    </xf>
    <xf numFmtId="17" fontId="36" fillId="36" borderId="0" xfId="75" applyNumberFormat="1" applyFont="1" applyFill="1" applyBorder="1" applyAlignment="1">
      <alignment horizontal="center" vertical="center" wrapText="1"/>
    </xf>
    <xf numFmtId="3" fontId="35" fillId="36" borderId="0" xfId="75" applyNumberFormat="1" applyFont="1" applyFill="1" applyBorder="1" applyAlignment="1">
      <alignment horizontal="center" vertical="center" wrapText="1"/>
    </xf>
    <xf numFmtId="3" fontId="35" fillId="25" borderId="34" xfId="75" applyNumberFormat="1" applyFont="1" applyFill="1" applyBorder="1" applyAlignment="1">
      <alignment horizontal="center" vertical="center"/>
    </xf>
    <xf numFmtId="166" fontId="32" fillId="0" borderId="0" xfId="75" applyNumberFormat="1" applyFont="1" applyAlignment="1">
      <alignment horizontal="left" vertical="top"/>
    </xf>
    <xf numFmtId="3" fontId="35" fillId="36" borderId="31" xfId="75" applyNumberFormat="1" applyFont="1" applyFill="1" applyBorder="1" applyAlignment="1">
      <alignment horizontal="center" vertical="center"/>
    </xf>
    <xf numFmtId="3" fontId="35" fillId="36" borderId="0" xfId="75" applyNumberFormat="1" applyFont="1" applyFill="1" applyBorder="1" applyAlignment="1">
      <alignment horizontal="left" vertical="center"/>
    </xf>
    <xf numFmtId="166" fontId="39" fillId="29" borderId="29" xfId="78" applyNumberFormat="1" applyFont="1" applyFill="1" applyBorder="1" applyAlignment="1">
      <alignment horizontal="left" vertical="center"/>
    </xf>
    <xf numFmtId="3" fontId="33" fillId="28" borderId="29" xfId="75" applyNumberFormat="1" applyFont="1" applyFill="1" applyBorder="1" applyAlignment="1">
      <alignment horizontal="left" vertical="center"/>
    </xf>
    <xf numFmtId="166" fontId="35" fillId="36" borderId="32" xfId="75" applyNumberFormat="1" applyFont="1" applyFill="1" applyBorder="1" applyAlignment="1">
      <alignment horizontal="left" vertical="center"/>
    </xf>
    <xf numFmtId="0" fontId="35" fillId="26" borderId="27" xfId="78" applyFont="1" applyFill="1" applyBorder="1" applyAlignment="1">
      <alignment vertical="center"/>
    </xf>
    <xf numFmtId="3" fontId="32" fillId="27" borderId="29" xfId="75" applyNumberFormat="1" applyFont="1" applyFill="1" applyBorder="1" applyAlignment="1">
      <alignment horizontal="left" vertical="center"/>
    </xf>
    <xf numFmtId="0" fontId="32" fillId="29" borderId="29" xfId="75" applyFont="1" applyFill="1" applyBorder="1" applyAlignment="1">
      <alignment horizontal="left" vertical="center"/>
    </xf>
    <xf numFmtId="165" fontId="33" fillId="30" borderId="29" xfId="50" applyNumberFormat="1" applyFont="1" applyFill="1" applyBorder="1" applyAlignment="1">
      <alignment horizontal="left" vertical="center"/>
    </xf>
    <xf numFmtId="165" fontId="33" fillId="31" borderId="29" xfId="50" applyNumberFormat="1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top" wrapText="1"/>
    </xf>
    <xf numFmtId="3" fontId="32" fillId="27" borderId="29" xfId="75" applyNumberFormat="1" applyFont="1" applyFill="1" applyBorder="1" applyAlignment="1">
      <alignment horizontal="left" vertical="top" wrapText="1"/>
    </xf>
    <xf numFmtId="0" fontId="32" fillId="29" borderId="29" xfId="75" applyFont="1" applyFill="1" applyBorder="1" applyAlignment="1">
      <alignment horizontal="left" vertical="top" wrapText="1"/>
    </xf>
    <xf numFmtId="165" fontId="33" fillId="30" borderId="29" xfId="50" applyNumberFormat="1" applyFont="1" applyFill="1" applyBorder="1" applyAlignment="1">
      <alignment horizontal="left" vertical="top" wrapText="1"/>
    </xf>
    <xf numFmtId="165" fontId="35" fillId="36" borderId="35" xfId="5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35" fillId="36" borderId="31" xfId="50" applyNumberFormat="1" applyFont="1" applyFill="1" applyBorder="1" applyAlignment="1">
      <alignment horizontal="center" vertical="center" wrapText="1"/>
    </xf>
    <xf numFmtId="165" fontId="35" fillId="25" borderId="34" xfId="50" applyNumberFormat="1" applyFont="1" applyFill="1" applyBorder="1" applyAlignment="1">
      <alignment horizontal="center" vertical="center" wrapText="1"/>
    </xf>
    <xf numFmtId="17" fontId="35" fillId="25" borderId="34" xfId="50" applyNumberFormat="1" applyFont="1" applyFill="1" applyBorder="1" applyAlignment="1">
      <alignment horizontal="center" vertical="center" wrapText="1"/>
    </xf>
    <xf numFmtId="3" fontId="35" fillId="36" borderId="0" xfId="75" applyNumberFormat="1" applyFont="1" applyFill="1" applyBorder="1" applyAlignment="1">
      <alignment horizontal="left" vertical="center" wrapText="1"/>
    </xf>
    <xf numFmtId="165" fontId="36" fillId="36" borderId="29" xfId="50" applyNumberFormat="1" applyFont="1" applyFill="1" applyBorder="1" applyAlignment="1">
      <alignment horizontal="center" vertical="center" wrapText="1"/>
    </xf>
    <xf numFmtId="17" fontId="36" fillId="36" borderId="29" xfId="50" applyNumberFormat="1" applyFont="1" applyFill="1" applyBorder="1" applyAlignment="1">
      <alignment horizontal="center" vertical="center" wrapText="1"/>
    </xf>
    <xf numFmtId="165" fontId="36" fillId="36" borderId="0" xfId="50" applyNumberFormat="1" applyFont="1" applyFill="1" applyBorder="1" applyAlignment="1">
      <alignment horizontal="right" vertical="center" wrapText="1"/>
    </xf>
    <xf numFmtId="165" fontId="35" fillId="36" borderId="0" xfId="50" applyNumberFormat="1" applyFont="1" applyFill="1" applyBorder="1" applyAlignment="1">
      <alignment horizontal="right" vertical="center" wrapText="1"/>
    </xf>
    <xf numFmtId="0" fontId="39" fillId="29" borderId="29" xfId="78" applyFont="1" applyFill="1" applyBorder="1" applyAlignment="1">
      <alignment horizontal="left" vertical="center" wrapText="1"/>
    </xf>
    <xf numFmtId="165" fontId="33" fillId="29" borderId="29" xfId="50" applyNumberFormat="1" applyFont="1" applyFill="1" applyBorder="1" applyAlignment="1">
      <alignment horizontal="center" vertical="center" wrapText="1"/>
    </xf>
    <xf numFmtId="17" fontId="33" fillId="29" borderId="29" xfId="50" applyNumberFormat="1" applyFont="1" applyFill="1" applyBorder="1" applyAlignment="1">
      <alignment horizontal="center" vertical="center" wrapText="1"/>
    </xf>
    <xf numFmtId="165" fontId="33" fillId="29" borderId="29" xfId="50" applyNumberFormat="1" applyFont="1" applyFill="1" applyBorder="1" applyAlignment="1">
      <alignment horizontal="right" vertical="center" wrapText="1"/>
    </xf>
    <xf numFmtId="0" fontId="40" fillId="29" borderId="29" xfId="78" applyFont="1" applyFill="1" applyBorder="1" applyAlignment="1">
      <alignment horizontal="center" vertical="center"/>
    </xf>
    <xf numFmtId="165" fontId="35" fillId="36" borderId="36" xfId="50" applyNumberFormat="1" applyFont="1" applyFill="1" applyBorder="1" applyAlignment="1">
      <alignment vertical="center"/>
    </xf>
    <xf numFmtId="165" fontId="35" fillId="36" borderId="37" xfId="50" applyNumberFormat="1" applyFont="1" applyFill="1" applyBorder="1" applyAlignment="1">
      <alignment vertical="center"/>
    </xf>
    <xf numFmtId="0" fontId="30" fillId="0" borderId="0" xfId="79"/>
    <xf numFmtId="165" fontId="35" fillId="36" borderId="0" xfId="50" applyNumberFormat="1" applyFont="1" applyFill="1" applyBorder="1" applyAlignment="1">
      <alignment horizontal="left" vertical="center" wrapText="1"/>
    </xf>
    <xf numFmtId="17" fontId="35" fillId="36" borderId="29" xfId="50" applyNumberFormat="1" applyFont="1" applyFill="1" applyBorder="1" applyAlignment="1">
      <alignment horizontal="center" vertical="center" wrapText="1"/>
    </xf>
    <xf numFmtId="165" fontId="35" fillId="36" borderId="26" xfId="50" applyNumberFormat="1" applyFont="1" applyFill="1" applyBorder="1" applyAlignment="1">
      <alignment horizontal="right" vertical="center" wrapText="1"/>
    </xf>
    <xf numFmtId="0" fontId="29" fillId="0" borderId="0" xfId="0" applyFont="1"/>
    <xf numFmtId="3" fontId="35" fillId="36" borderId="0" xfId="75" applyNumberFormat="1" applyFont="1" applyFill="1" applyBorder="1" applyAlignment="1">
      <alignment horizontal="left" vertical="top" wrapText="1"/>
    </xf>
    <xf numFmtId="0" fontId="41" fillId="24" borderId="11" xfId="71" applyFont="1" applyFill="1" applyBorder="1" applyAlignment="1">
      <alignment horizontal="center" vertical="center" wrapText="1"/>
    </xf>
    <xf numFmtId="0" fontId="41" fillId="24" borderId="10" xfId="71" applyFont="1" applyFill="1" applyBorder="1" applyAlignment="1">
      <alignment horizontal="center" vertical="center" wrapText="1"/>
    </xf>
    <xf numFmtId="0" fontId="41" fillId="24" borderId="12" xfId="71" applyFont="1" applyFill="1" applyBorder="1" applyAlignment="1">
      <alignment horizontal="center" vertical="center" wrapText="1"/>
    </xf>
    <xf numFmtId="0" fontId="32" fillId="0" borderId="13" xfId="71" applyFont="1" applyFill="1" applyBorder="1" applyAlignment="1">
      <alignment horizontal="left" vertical="center" wrapText="1"/>
    </xf>
    <xf numFmtId="17" fontId="33" fillId="0" borderId="14" xfId="71" applyNumberFormat="1" applyFont="1" applyFill="1" applyBorder="1" applyAlignment="1">
      <alignment horizontal="center" vertical="center" wrapText="1"/>
    </xf>
    <xf numFmtId="17" fontId="33" fillId="0" borderId="15" xfId="71" applyNumberFormat="1" applyFont="1" applyFill="1" applyBorder="1" applyAlignment="1">
      <alignment horizontal="center" vertical="center" wrapText="1"/>
    </xf>
    <xf numFmtId="0" fontId="33" fillId="0" borderId="11" xfId="71" quotePrefix="1" applyFont="1" applyBorder="1" applyAlignment="1" applyProtection="1"/>
    <xf numFmtId="176" fontId="33" fillId="0" borderId="10" xfId="71" applyNumberFormat="1" applyFont="1" applyFill="1" applyBorder="1" applyAlignment="1">
      <alignment horizontal="right" vertical="center" wrapText="1"/>
    </xf>
    <xf numFmtId="176" fontId="33" fillId="28" borderId="10" xfId="71" applyNumberFormat="1" applyFont="1" applyFill="1" applyBorder="1" applyAlignment="1">
      <alignment horizontal="right" vertical="center" wrapText="1"/>
    </xf>
    <xf numFmtId="0" fontId="33" fillId="0" borderId="11" xfId="71" applyFont="1" applyBorder="1" applyAlignment="1" applyProtection="1"/>
    <xf numFmtId="0" fontId="41" fillId="24" borderId="13" xfId="71" applyFont="1" applyFill="1" applyBorder="1" applyAlignment="1">
      <alignment horizontal="center" vertical="center" wrapText="1"/>
    </xf>
    <xf numFmtId="176" fontId="41" fillId="24" borderId="14" xfId="71" applyNumberFormat="1" applyFont="1" applyFill="1" applyBorder="1" applyAlignment="1">
      <alignment horizontal="right" vertical="center" wrapText="1"/>
    </xf>
    <xf numFmtId="0" fontId="42" fillId="0" borderId="0" xfId="62" applyFont="1"/>
    <xf numFmtId="175" fontId="42" fillId="0" borderId="0" xfId="62" applyNumberFormat="1" applyFont="1"/>
    <xf numFmtId="3" fontId="33" fillId="0" borderId="11" xfId="71" applyNumberFormat="1" applyFont="1" applyBorder="1" applyAlignment="1" applyProtection="1">
      <alignment vertical="center" wrapText="1"/>
    </xf>
    <xf numFmtId="0" fontId="35" fillId="36" borderId="29" xfId="0" applyFont="1" applyFill="1" applyBorder="1" applyAlignment="1">
      <alignment horizontal="center" vertical="center" wrapText="1"/>
    </xf>
    <xf numFmtId="17" fontId="35" fillId="36" borderId="29" xfId="78" applyNumberFormat="1" applyFont="1" applyFill="1" applyBorder="1" applyAlignment="1">
      <alignment horizontal="center" vertical="center" wrapText="1"/>
    </xf>
    <xf numFmtId="165" fontId="35" fillId="36" borderId="29" xfId="50" applyNumberFormat="1" applyFont="1" applyFill="1" applyBorder="1" applyAlignment="1">
      <alignment horizontal="center" vertical="center" wrapText="1"/>
    </xf>
    <xf numFmtId="0" fontId="33" fillId="33" borderId="29" xfId="0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32" fillId="29" borderId="10" xfId="75" applyFont="1" applyFill="1" applyBorder="1" applyAlignment="1">
      <alignment vertical="center" wrapText="1"/>
    </xf>
    <xf numFmtId="165" fontId="33" fillId="30" borderId="10" xfId="50" applyNumberFormat="1" applyFont="1" applyFill="1" applyBorder="1" applyAlignment="1">
      <alignment horizontal="left" vertical="center" wrapText="1"/>
    </xf>
    <xf numFmtId="0" fontId="35" fillId="36" borderId="31" xfId="0" applyFont="1" applyFill="1" applyBorder="1" applyAlignment="1">
      <alignment horizontal="center" vertical="center" wrapText="1"/>
    </xf>
    <xf numFmtId="165" fontId="33" fillId="30" borderId="10" xfId="50" applyNumberFormat="1" applyFont="1" applyFill="1" applyBorder="1" applyAlignment="1">
      <alignment horizontal="left" vertical="top" wrapText="1"/>
    </xf>
    <xf numFmtId="9" fontId="32" fillId="38" borderId="10" xfId="82" applyFont="1" applyFill="1" applyBorder="1" applyAlignment="1">
      <alignment horizontal="center" wrapText="1"/>
    </xf>
    <xf numFmtId="165" fontId="32" fillId="37" borderId="17" xfId="68" applyNumberFormat="1" applyFont="1" applyFill="1" applyBorder="1" applyAlignment="1">
      <alignment horizontal="center" wrapText="1"/>
    </xf>
    <xf numFmtId="0" fontId="33" fillId="37" borderId="18" xfId="68" applyFont="1" applyFill="1" applyBorder="1" applyAlignment="1">
      <alignment horizontal="left" wrapText="1"/>
    </xf>
    <xf numFmtId="0" fontId="33" fillId="0" borderId="10" xfId="68" applyFont="1" applyFill="1" applyBorder="1" applyAlignment="1">
      <alignment horizontal="right" wrapText="1"/>
    </xf>
    <xf numFmtId="0" fontId="33" fillId="37" borderId="19" xfId="68" applyFont="1" applyFill="1" applyBorder="1" applyAlignment="1">
      <alignment horizontal="left" wrapText="1"/>
    </xf>
    <xf numFmtId="0" fontId="33" fillId="0" borderId="10" xfId="68" applyFont="1" applyFill="1" applyBorder="1" applyAlignment="1">
      <alignment wrapText="1"/>
    </xf>
    <xf numFmtId="174" fontId="32" fillId="38" borderId="10" xfId="68" applyNumberFormat="1" applyFont="1" applyFill="1" applyBorder="1" applyAlignment="1">
      <alignment horizontal="center" wrapText="1"/>
    </xf>
    <xf numFmtId="165" fontId="33" fillId="0" borderId="10" xfId="50" applyNumberFormat="1" applyFont="1" applyFill="1" applyBorder="1" applyAlignment="1">
      <alignment vertical="center" wrapText="1"/>
    </xf>
    <xf numFmtId="0" fontId="32" fillId="0" borderId="0" xfId="68" applyFont="1" applyFill="1" applyBorder="1" applyAlignment="1">
      <alignment wrapText="1"/>
    </xf>
    <xf numFmtId="165" fontId="40" fillId="0" borderId="0" xfId="50" applyNumberFormat="1" applyFont="1" applyAlignment="1">
      <alignment horizontal="center"/>
    </xf>
    <xf numFmtId="9" fontId="40" fillId="0" borderId="0" xfId="82" applyFont="1" applyAlignment="1">
      <alignment horizontal="center"/>
    </xf>
    <xf numFmtId="0" fontId="33" fillId="0" borderId="10" xfId="68" applyFont="1" applyFill="1" applyBorder="1" applyAlignment="1">
      <alignment horizontal="center" wrapText="1"/>
    </xf>
    <xf numFmtId="0" fontId="43" fillId="0" borderId="21" xfId="68" applyFont="1" applyFill="1" applyBorder="1" applyAlignment="1">
      <alignment horizontal="left" wrapText="1"/>
    </xf>
    <xf numFmtId="0" fontId="43" fillId="0" borderId="0" xfId="68" applyFont="1" applyFill="1" applyBorder="1" applyAlignment="1">
      <alignment horizontal="left" wrapText="1"/>
    </xf>
    <xf numFmtId="0" fontId="33" fillId="0" borderId="0" xfId="68" applyFont="1" applyFill="1" applyAlignment="1">
      <alignment horizontal="left"/>
    </xf>
    <xf numFmtId="0" fontId="33" fillId="0" borderId="0" xfId="68" applyFont="1" applyAlignment="1">
      <alignment horizontal="left"/>
    </xf>
    <xf numFmtId="0" fontId="33" fillId="0" borderId="0" xfId="68" applyFont="1" applyAlignment="1">
      <alignment horizontal="center"/>
    </xf>
    <xf numFmtId="0" fontId="33" fillId="0" borderId="0" xfId="68" applyFont="1" applyAlignment="1">
      <alignment horizontal="right"/>
    </xf>
    <xf numFmtId="0" fontId="40" fillId="0" borderId="0" xfId="102" applyFont="1" applyFill="1" applyAlignment="1">
      <alignment horizontal="left"/>
    </xf>
    <xf numFmtId="0" fontId="40" fillId="0" borderId="0" xfId="102" applyFont="1" applyAlignment="1">
      <alignment horizontal="left"/>
    </xf>
    <xf numFmtId="0" fontId="40" fillId="0" borderId="0" xfId="102" applyFont="1" applyAlignment="1">
      <alignment horizontal="right"/>
    </xf>
    <xf numFmtId="0" fontId="40" fillId="0" borderId="0" xfId="102" applyFont="1" applyAlignment="1">
      <alignment horizontal="center"/>
    </xf>
    <xf numFmtId="174" fontId="40" fillId="0" borderId="0" xfId="102" applyNumberFormat="1" applyFont="1" applyAlignment="1">
      <alignment horizontal="center"/>
    </xf>
    <xf numFmtId="165" fontId="33" fillId="0" borderId="10" xfId="50" applyNumberFormat="1" applyFont="1" applyFill="1" applyBorder="1" applyAlignment="1">
      <alignment horizontal="center" vertical="center" wrapText="1"/>
    </xf>
    <xf numFmtId="0" fontId="33" fillId="0" borderId="10" xfId="68" applyFont="1" applyBorder="1" applyAlignment="1">
      <alignment horizontal="left" wrapText="1"/>
    </xf>
    <xf numFmtId="0" fontId="33" fillId="0" borderId="10" xfId="68" applyFont="1" applyBorder="1" applyAlignment="1">
      <alignment horizontal="right" wrapText="1"/>
    </xf>
    <xf numFmtId="0" fontId="33" fillId="0" borderId="0" xfId="68" applyFont="1" applyAlignment="1">
      <alignment horizontal="left"/>
    </xf>
    <xf numFmtId="0" fontId="43" fillId="0" borderId="21" xfId="68" applyFont="1" applyFill="1" applyBorder="1" applyAlignment="1">
      <alignment horizontal="right" wrapText="1"/>
    </xf>
    <xf numFmtId="0" fontId="32" fillId="38" borderId="10" xfId="68" applyFont="1" applyFill="1" applyBorder="1" applyAlignment="1">
      <alignment horizontal="center" wrapText="1"/>
    </xf>
    <xf numFmtId="0" fontId="33" fillId="0" borderId="10" xfId="68" applyFont="1" applyBorder="1" applyAlignment="1">
      <alignment wrapText="1"/>
    </xf>
    <xf numFmtId="0" fontId="33" fillId="0" borderId="0" xfId="68" applyFont="1" applyAlignment="1">
      <alignment horizontal="left"/>
    </xf>
    <xf numFmtId="0" fontId="48" fillId="0" borderId="0" xfId="111" applyFont="1" applyAlignment="1">
      <alignment vertical="top" wrapText="1"/>
    </xf>
    <xf numFmtId="179" fontId="48" fillId="0" borderId="0" xfId="111" applyNumberFormat="1" applyFont="1" applyAlignment="1">
      <alignment vertical="top" wrapText="1"/>
    </xf>
    <xf numFmtId="164" fontId="48" fillId="0" borderId="0" xfId="112" applyNumberFormat="1" applyFont="1" applyAlignment="1">
      <alignment horizontal="center" vertical="top"/>
    </xf>
    <xf numFmtId="0" fontId="48" fillId="0" borderId="0" xfId="111" applyFont="1" applyAlignment="1">
      <alignment horizontal="center" vertical="top" wrapText="1"/>
    </xf>
    <xf numFmtId="180" fontId="48" fillId="28" borderId="10" xfId="112" applyNumberFormat="1" applyFont="1" applyFill="1" applyBorder="1" applyAlignment="1">
      <alignment vertical="top" wrapText="1"/>
    </xf>
    <xf numFmtId="0" fontId="48" fillId="0" borderId="10" xfId="111" applyFont="1" applyFill="1" applyBorder="1" applyAlignment="1">
      <alignment horizontal="justify" vertical="top" wrapText="1"/>
    </xf>
    <xf numFmtId="0" fontId="48" fillId="0" borderId="10" xfId="111" applyFont="1" applyBorder="1" applyAlignment="1">
      <alignment horizontal="justify" vertical="top" wrapText="1"/>
    </xf>
    <xf numFmtId="0" fontId="48" fillId="0" borderId="10" xfId="111" applyFont="1" applyBorder="1" applyAlignment="1">
      <alignment horizontal="center" vertical="top" wrapText="1"/>
    </xf>
    <xf numFmtId="177" fontId="48" fillId="0" borderId="10" xfId="113" applyNumberFormat="1" applyFont="1" applyBorder="1" applyAlignment="1">
      <alignment horizontal="center" vertical="top"/>
    </xf>
    <xf numFmtId="164" fontId="48" fillId="0" borderId="10" xfId="112" applyNumberFormat="1" applyFont="1" applyBorder="1" applyAlignment="1">
      <alignment horizontal="center" vertical="top"/>
    </xf>
    <xf numFmtId="180" fontId="49" fillId="39" borderId="10" xfId="112" applyNumberFormat="1" applyFont="1" applyFill="1" applyBorder="1" applyAlignment="1">
      <alignment vertical="top" wrapText="1"/>
    </xf>
    <xf numFmtId="164" fontId="48" fillId="39" borderId="10" xfId="112" applyNumberFormat="1" applyFont="1" applyFill="1" applyBorder="1" applyAlignment="1">
      <alignment horizontal="center" vertical="top"/>
    </xf>
    <xf numFmtId="0" fontId="49" fillId="39" borderId="10" xfId="111" applyFont="1" applyFill="1" applyBorder="1" applyAlignment="1">
      <alignment horizontal="justify" vertical="top" wrapText="1"/>
    </xf>
    <xf numFmtId="0" fontId="49" fillId="39" borderId="10" xfId="111" applyFont="1" applyFill="1" applyBorder="1" applyAlignment="1">
      <alignment horizontal="center" vertical="top" wrapText="1"/>
    </xf>
    <xf numFmtId="164" fontId="48" fillId="28" borderId="10" xfId="112" applyNumberFormat="1" applyFont="1" applyFill="1" applyBorder="1" applyAlignment="1">
      <alignment horizontal="center" vertical="top"/>
    </xf>
    <xf numFmtId="0" fontId="48" fillId="28" borderId="10" xfId="111" applyFont="1" applyFill="1" applyBorder="1" applyAlignment="1">
      <alignment horizontal="justify" vertical="top" wrapText="1"/>
    </xf>
    <xf numFmtId="0" fontId="48" fillId="0" borderId="10" xfId="111" applyFont="1" applyBorder="1" applyAlignment="1">
      <alignment vertical="top" wrapText="1"/>
    </xf>
    <xf numFmtId="0" fontId="48" fillId="28" borderId="0" xfId="111" applyFont="1" applyFill="1" applyAlignment="1">
      <alignment vertical="top" wrapText="1"/>
    </xf>
    <xf numFmtId="0" fontId="49" fillId="0" borderId="0" xfId="111" applyFont="1" applyAlignment="1">
      <alignment vertical="top" wrapText="1"/>
    </xf>
    <xf numFmtId="0" fontId="48" fillId="0" borderId="10" xfId="113" applyNumberFormat="1" applyFont="1" applyBorder="1" applyAlignment="1">
      <alignment horizontal="center" vertical="top"/>
    </xf>
    <xf numFmtId="180" fontId="48" fillId="0" borderId="10" xfId="112" applyNumberFormat="1" applyFont="1" applyBorder="1" applyAlignment="1">
      <alignment horizontal="center" vertical="top"/>
    </xf>
    <xf numFmtId="180" fontId="48" fillId="28" borderId="10" xfId="112" applyNumberFormat="1" applyFont="1" applyFill="1" applyBorder="1" applyAlignment="1">
      <alignment horizontal="center" vertical="top"/>
    </xf>
    <xf numFmtId="0" fontId="49" fillId="0" borderId="21" xfId="111" applyFont="1" applyBorder="1" applyAlignment="1">
      <alignment vertical="top" wrapText="1"/>
    </xf>
    <xf numFmtId="9" fontId="48" fillId="0" borderId="10" xfId="82" applyFont="1" applyBorder="1" applyAlignment="1">
      <alignment horizontal="right" vertical="top"/>
    </xf>
    <xf numFmtId="180" fontId="48" fillId="0" borderId="0" xfId="111" applyNumberFormat="1" applyFont="1" applyAlignment="1">
      <alignment vertical="top" wrapText="1"/>
    </xf>
    <xf numFmtId="181" fontId="49" fillId="29" borderId="10" xfId="111" applyNumberFormat="1" applyFont="1" applyFill="1" applyBorder="1" applyAlignment="1">
      <alignment vertical="top" wrapText="1"/>
    </xf>
    <xf numFmtId="0" fontId="49" fillId="29" borderId="10" xfId="111" applyFont="1" applyFill="1" applyBorder="1" applyAlignment="1">
      <alignment horizontal="center" vertical="top" wrapText="1"/>
    </xf>
    <xf numFmtId="9" fontId="48" fillId="0" borderId="10" xfId="82" applyFont="1" applyBorder="1" applyAlignment="1">
      <alignment vertical="top" wrapText="1"/>
    </xf>
    <xf numFmtId="41" fontId="48" fillId="0" borderId="10" xfId="111" applyNumberFormat="1" applyFont="1" applyBorder="1" applyAlignment="1">
      <alignment vertical="top" wrapText="1"/>
    </xf>
    <xf numFmtId="9" fontId="48" fillId="0" borderId="0" xfId="111" applyNumberFormat="1" applyFont="1" applyAlignment="1">
      <alignment vertical="top" wrapText="1"/>
    </xf>
    <xf numFmtId="181" fontId="48" fillId="0" borderId="0" xfId="111" applyNumberFormat="1" applyFont="1" applyAlignment="1">
      <alignment vertical="top" wrapText="1"/>
    </xf>
    <xf numFmtId="0" fontId="33" fillId="0" borderId="10" xfId="68" applyFont="1" applyBorder="1" applyAlignment="1">
      <alignment horizontal="center" wrapText="1"/>
    </xf>
    <xf numFmtId="165" fontId="33" fillId="0" borderId="10" xfId="50" applyNumberFormat="1" applyFont="1" applyFill="1" applyBorder="1" applyAlignment="1">
      <alignment horizontal="right" vertical="center" wrapText="1"/>
    </xf>
    <xf numFmtId="0" fontId="48" fillId="0" borderId="10" xfId="0" applyFont="1" applyBorder="1" applyAlignment="1">
      <alignment vertical="top" wrapText="1"/>
    </xf>
    <xf numFmtId="0" fontId="49" fillId="0" borderId="10" xfId="0" applyFont="1" applyBorder="1" applyAlignment="1">
      <alignment vertical="top" wrapText="1"/>
    </xf>
    <xf numFmtId="0" fontId="50" fillId="36" borderId="0" xfId="0" applyFont="1" applyFill="1" applyAlignment="1">
      <alignment vertical="top" wrapText="1"/>
    </xf>
    <xf numFmtId="181" fontId="48" fillId="0" borderId="10" xfId="0" applyNumberFormat="1" applyFont="1" applyBorder="1" applyAlignment="1">
      <alignment vertical="top" wrapText="1"/>
    </xf>
    <xf numFmtId="181" fontId="49" fillId="0" borderId="10" xfId="0" applyNumberFormat="1" applyFont="1" applyBorder="1" applyAlignment="1">
      <alignment vertical="top" wrapText="1"/>
    </xf>
    <xf numFmtId="181" fontId="50" fillId="36" borderId="0" xfId="0" applyNumberFormat="1" applyFont="1" applyFill="1" applyAlignment="1">
      <alignment vertical="top" wrapText="1"/>
    </xf>
    <xf numFmtId="9" fontId="48" fillId="39" borderId="10" xfId="82" applyFont="1" applyFill="1" applyBorder="1" applyAlignment="1">
      <alignment vertical="top" wrapText="1"/>
    </xf>
    <xf numFmtId="0" fontId="33" fillId="0" borderId="0" xfId="68" applyFont="1" applyAlignment="1">
      <alignment horizontal="left"/>
    </xf>
    <xf numFmtId="0" fontId="32" fillId="38" borderId="10" xfId="68" applyFont="1" applyFill="1" applyBorder="1" applyAlignment="1">
      <alignment horizontal="center" wrapText="1"/>
    </xf>
    <xf numFmtId="0" fontId="33" fillId="0" borderId="0" xfId="68" applyFont="1" applyAlignment="1">
      <alignment horizontal="left"/>
    </xf>
    <xf numFmtId="164" fontId="49" fillId="37" borderId="19" xfId="112" applyNumberFormat="1" applyFont="1" applyFill="1" applyBorder="1" applyAlignment="1">
      <alignment horizontal="center" vertical="top"/>
    </xf>
    <xf numFmtId="0" fontId="49" fillId="29" borderId="10" xfId="111" applyFont="1" applyFill="1" applyBorder="1" applyAlignment="1">
      <alignment horizontal="center" vertical="top" wrapText="1"/>
    </xf>
    <xf numFmtId="164" fontId="49" fillId="37" borderId="17" xfId="112" applyNumberFormat="1" applyFont="1" applyFill="1" applyBorder="1" applyAlignment="1">
      <alignment vertical="top"/>
    </xf>
    <xf numFmtId="164" fontId="49" fillId="37" borderId="19" xfId="112" applyNumberFormat="1" applyFont="1" applyFill="1" applyBorder="1" applyAlignment="1">
      <alignment vertical="top"/>
    </xf>
    <xf numFmtId="9" fontId="48" fillId="0" borderId="10" xfId="82" applyFont="1" applyBorder="1" applyAlignment="1">
      <alignment horizontal="center" vertical="top"/>
    </xf>
    <xf numFmtId="9" fontId="50" fillId="36" borderId="0" xfId="82" applyFont="1" applyFill="1" applyAlignment="1">
      <alignment horizontal="center" vertical="top" wrapText="1"/>
    </xf>
    <xf numFmtId="9" fontId="49" fillId="0" borderId="10" xfId="82" applyFont="1" applyBorder="1" applyAlignment="1">
      <alignment horizontal="center" vertical="top"/>
    </xf>
    <xf numFmtId="180" fontId="48" fillId="0" borderId="10" xfId="112" applyNumberFormat="1" applyFont="1" applyBorder="1" applyAlignment="1">
      <alignment vertical="top"/>
    </xf>
    <xf numFmtId="9" fontId="48" fillId="0" borderId="10" xfId="82" applyFont="1" applyBorder="1" applyAlignment="1">
      <alignment vertical="top"/>
    </xf>
    <xf numFmtId="164" fontId="48" fillId="39" borderId="10" xfId="112" applyNumberFormat="1" applyFont="1" applyFill="1" applyBorder="1" applyAlignment="1">
      <alignment vertical="top"/>
    </xf>
    <xf numFmtId="9" fontId="49" fillId="29" borderId="10" xfId="82" applyFont="1" applyFill="1" applyBorder="1" applyAlignment="1">
      <alignment horizontal="center" vertical="top" wrapText="1"/>
    </xf>
    <xf numFmtId="9" fontId="49" fillId="39" borderId="10" xfId="82" applyFont="1" applyFill="1" applyBorder="1" applyAlignment="1">
      <alignment horizontal="center" vertical="top" wrapText="1"/>
    </xf>
    <xf numFmtId="9" fontId="48" fillId="28" borderId="10" xfId="82" applyFont="1" applyFill="1" applyBorder="1" applyAlignment="1">
      <alignment horizontal="center" vertical="top" wrapText="1"/>
    </xf>
    <xf numFmtId="0" fontId="49" fillId="29" borderId="10" xfId="111" applyFont="1" applyFill="1" applyBorder="1" applyAlignment="1">
      <alignment horizontal="center" vertical="top" wrapText="1"/>
    </xf>
    <xf numFmtId="0" fontId="32" fillId="38" borderId="10" xfId="68" applyFont="1" applyFill="1" applyBorder="1" applyAlignment="1">
      <alignment horizontal="left" wrapText="1"/>
    </xf>
    <xf numFmtId="0" fontId="32" fillId="38" borderId="10" xfId="68" applyFont="1" applyFill="1" applyBorder="1" applyAlignment="1">
      <alignment horizontal="left"/>
    </xf>
    <xf numFmtId="0" fontId="33" fillId="0" borderId="0" xfId="68" applyFont="1" applyAlignment="1">
      <alignment horizontal="left"/>
    </xf>
    <xf numFmtId="17" fontId="33" fillId="0" borderId="10" xfId="68" applyNumberFormat="1" applyFont="1" applyBorder="1" applyAlignment="1">
      <alignment horizontal="center" wrapText="1"/>
    </xf>
    <xf numFmtId="17" fontId="33" fillId="0" borderId="10" xfId="68" applyNumberFormat="1" applyFont="1" applyFill="1" applyBorder="1" applyAlignment="1">
      <alignment horizontal="center" wrapText="1"/>
    </xf>
    <xf numFmtId="0" fontId="33" fillId="0" borderId="0" xfId="68" applyFont="1" applyAlignment="1">
      <alignment horizontal="left"/>
    </xf>
    <xf numFmtId="165" fontId="48" fillId="0" borderId="0" xfId="111" applyNumberFormat="1" applyFont="1" applyAlignment="1">
      <alignment vertical="top" wrapText="1"/>
    </xf>
    <xf numFmtId="0" fontId="49" fillId="29" borderId="10" xfId="111" applyFont="1" applyFill="1" applyBorder="1" applyAlignment="1">
      <alignment horizontal="center" vertical="top" wrapText="1"/>
    </xf>
    <xf numFmtId="181" fontId="48" fillId="0" borderId="45" xfId="111" applyNumberFormat="1" applyFont="1" applyBorder="1" applyAlignment="1">
      <alignment horizontal="center" vertical="top" wrapText="1"/>
    </xf>
    <xf numFmtId="0" fontId="49" fillId="29" borderId="19" xfId="111" applyFont="1" applyFill="1" applyBorder="1" applyAlignment="1">
      <alignment horizontal="center" vertical="top" wrapText="1"/>
    </xf>
    <xf numFmtId="182" fontId="48" fillId="0" borderId="0" xfId="82" applyNumberFormat="1" applyFont="1" applyAlignment="1">
      <alignment horizontal="center" vertical="top"/>
    </xf>
    <xf numFmtId="0" fontId="49" fillId="0" borderId="10" xfId="111" applyFont="1" applyBorder="1" applyAlignment="1">
      <alignment vertical="top" wrapText="1"/>
    </xf>
    <xf numFmtId="0" fontId="49" fillId="0" borderId="10" xfId="111" applyFont="1" applyBorder="1" applyAlignment="1">
      <alignment horizontal="right" vertical="top" wrapText="1"/>
    </xf>
    <xf numFmtId="179" fontId="49" fillId="0" borderId="10" xfId="111" applyNumberFormat="1" applyFont="1" applyBorder="1" applyAlignment="1">
      <alignment vertical="top" wrapText="1"/>
    </xf>
    <xf numFmtId="2" fontId="48" fillId="0" borderId="0" xfId="111" applyNumberFormat="1" applyFont="1" applyAlignment="1">
      <alignment vertical="top" wrapText="1"/>
    </xf>
    <xf numFmtId="0" fontId="36" fillId="36" borderId="38" xfId="75" applyFont="1" applyFill="1" applyBorder="1" applyAlignment="1">
      <alignment horizontal="center" vertical="center" textRotation="90" wrapText="1"/>
    </xf>
    <xf numFmtId="0" fontId="36" fillId="36" borderId="39" xfId="75" applyFont="1" applyFill="1" applyBorder="1" applyAlignment="1">
      <alignment horizontal="center" vertical="center" textRotation="90" wrapText="1"/>
    </xf>
    <xf numFmtId="0" fontId="32" fillId="0" borderId="17" xfId="75" applyFont="1" applyBorder="1" applyAlignment="1">
      <alignment horizontal="center" vertical="center" wrapText="1"/>
    </xf>
    <xf numFmtId="0" fontId="32" fillId="0" borderId="18" xfId="75" applyFont="1" applyBorder="1" applyAlignment="1">
      <alignment horizontal="center" vertical="center" wrapText="1"/>
    </xf>
    <xf numFmtId="0" fontId="32" fillId="0" borderId="19" xfId="75" applyFont="1" applyBorder="1" applyAlignment="1">
      <alignment horizontal="center" vertical="center" wrapText="1"/>
    </xf>
    <xf numFmtId="165" fontId="35" fillId="36" borderId="35" xfId="50" applyNumberFormat="1" applyFont="1" applyFill="1" applyBorder="1" applyAlignment="1">
      <alignment horizontal="center" vertical="center"/>
    </xf>
    <xf numFmtId="165" fontId="35" fillId="36" borderId="36" xfId="50" applyNumberFormat="1" applyFont="1" applyFill="1" applyBorder="1" applyAlignment="1">
      <alignment horizontal="center" vertical="center"/>
    </xf>
    <xf numFmtId="165" fontId="35" fillId="36" borderId="37" xfId="50" applyNumberFormat="1" applyFont="1" applyFill="1" applyBorder="1" applyAlignment="1">
      <alignment horizontal="center" vertical="center"/>
    </xf>
    <xf numFmtId="166" fontId="32" fillId="0" borderId="0" xfId="75" applyNumberFormat="1" applyFont="1" applyAlignment="1">
      <alignment horizontal="left" vertical="center"/>
    </xf>
    <xf numFmtId="0" fontId="49" fillId="29" borderId="17" xfId="111" applyFont="1" applyFill="1" applyBorder="1" applyAlignment="1">
      <alignment horizontal="right" vertical="top" wrapText="1"/>
    </xf>
    <xf numFmtId="0" fontId="49" fillId="29" borderId="18" xfId="111" applyFont="1" applyFill="1" applyBorder="1" applyAlignment="1">
      <alignment horizontal="right" vertical="top" wrapText="1"/>
    </xf>
    <xf numFmtId="0" fontId="49" fillId="29" borderId="10" xfId="111" applyFont="1" applyFill="1" applyBorder="1" applyAlignment="1">
      <alignment horizontal="center" vertical="top" wrapText="1"/>
    </xf>
    <xf numFmtId="0" fontId="49" fillId="29" borderId="17" xfId="111" applyFont="1" applyFill="1" applyBorder="1" applyAlignment="1">
      <alignment horizontal="left" vertical="top" wrapText="1"/>
    </xf>
    <xf numFmtId="0" fontId="49" fillId="29" borderId="18" xfId="111" applyFont="1" applyFill="1" applyBorder="1" applyAlignment="1">
      <alignment horizontal="left" vertical="top" wrapText="1"/>
    </xf>
    <xf numFmtId="0" fontId="49" fillId="0" borderId="0" xfId="111" applyFont="1" applyAlignment="1">
      <alignment horizontal="center" vertical="top" wrapText="1"/>
    </xf>
    <xf numFmtId="181" fontId="48" fillId="0" borderId="45" xfId="111" applyNumberFormat="1" applyFont="1" applyBorder="1" applyAlignment="1">
      <alignment horizontal="center" vertical="top" wrapText="1"/>
    </xf>
    <xf numFmtId="0" fontId="49" fillId="29" borderId="17" xfId="111" applyFont="1" applyFill="1" applyBorder="1" applyAlignment="1">
      <alignment horizontal="center" vertical="top" wrapText="1"/>
    </xf>
    <xf numFmtId="0" fontId="49" fillId="29" borderId="19" xfId="111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29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44" fillId="36" borderId="38" xfId="75" applyFont="1" applyFill="1" applyBorder="1" applyAlignment="1">
      <alignment horizontal="center" vertical="center" textRotation="90" wrapText="1"/>
    </xf>
    <xf numFmtId="0" fontId="44" fillId="36" borderId="39" xfId="75" applyFont="1" applyFill="1" applyBorder="1" applyAlignment="1">
      <alignment horizontal="center" vertical="center" textRotation="90" wrapText="1"/>
    </xf>
    <xf numFmtId="0" fontId="45" fillId="36" borderId="21" xfId="0" applyFont="1" applyFill="1" applyBorder="1" applyAlignment="1">
      <alignment horizontal="center"/>
    </xf>
    <xf numFmtId="0" fontId="35" fillId="36" borderId="29" xfId="0" applyFont="1" applyFill="1" applyBorder="1" applyAlignment="1">
      <alignment horizontal="center" vertical="center" wrapText="1"/>
    </xf>
    <xf numFmtId="0" fontId="32" fillId="29" borderId="10" xfId="75" applyFont="1" applyFill="1" applyBorder="1" applyAlignment="1">
      <alignment horizontal="left" vertical="center" wrapText="1"/>
    </xf>
    <xf numFmtId="0" fontId="35" fillId="36" borderId="31" xfId="0" applyFont="1" applyFill="1" applyBorder="1" applyAlignment="1">
      <alignment horizontal="center" vertical="center" wrapText="1"/>
    </xf>
    <xf numFmtId="3" fontId="32" fillId="27" borderId="41" xfId="75" applyNumberFormat="1" applyFont="1" applyFill="1" applyBorder="1" applyAlignment="1">
      <alignment horizontal="left" vertical="center" wrapText="1"/>
    </xf>
    <xf numFmtId="0" fontId="35" fillId="26" borderId="42" xfId="78" applyFont="1" applyFill="1" applyBorder="1" applyAlignment="1">
      <alignment horizontal="center" vertical="center" wrapText="1"/>
    </xf>
    <xf numFmtId="0" fontId="35" fillId="26" borderId="43" xfId="78" applyFont="1" applyFill="1" applyBorder="1" applyAlignment="1">
      <alignment horizontal="center" vertical="center" wrapText="1"/>
    </xf>
    <xf numFmtId="0" fontId="35" fillId="26" borderId="44" xfId="78" applyFont="1" applyFill="1" applyBorder="1" applyAlignment="1">
      <alignment horizontal="center" vertical="center" wrapText="1"/>
    </xf>
    <xf numFmtId="3" fontId="32" fillId="27" borderId="20" xfId="75" applyNumberFormat="1" applyFont="1" applyFill="1" applyBorder="1" applyAlignment="1">
      <alignment horizontal="left" vertical="center" wrapText="1"/>
    </xf>
    <xf numFmtId="3" fontId="32" fillId="27" borderId="22" xfId="75" applyNumberFormat="1" applyFont="1" applyFill="1" applyBorder="1" applyAlignment="1">
      <alignment horizontal="left" vertical="center" wrapText="1"/>
    </xf>
    <xf numFmtId="3" fontId="32" fillId="27" borderId="16" xfId="75" applyNumberFormat="1" applyFont="1" applyFill="1" applyBorder="1" applyAlignment="1">
      <alignment horizontal="left" vertical="center" wrapText="1"/>
    </xf>
    <xf numFmtId="3" fontId="32" fillId="27" borderId="40" xfId="75" applyNumberFormat="1" applyFont="1" applyFill="1" applyBorder="1" applyAlignment="1">
      <alignment horizontal="left" vertical="center" wrapText="1"/>
    </xf>
    <xf numFmtId="3" fontId="32" fillId="27" borderId="27" xfId="75" applyNumberFormat="1" applyFont="1" applyFill="1" applyBorder="1" applyAlignment="1">
      <alignment horizontal="left" vertical="center" wrapText="1"/>
    </xf>
    <xf numFmtId="3" fontId="32" fillId="27" borderId="42" xfId="75" applyNumberFormat="1" applyFont="1" applyFill="1" applyBorder="1" applyAlignment="1">
      <alignment horizontal="left" vertical="center" wrapText="1"/>
    </xf>
    <xf numFmtId="0" fontId="41" fillId="24" borderId="23" xfId="71" applyFont="1" applyFill="1" applyBorder="1" applyAlignment="1">
      <alignment horizontal="center" vertical="center" wrapText="1"/>
    </xf>
    <xf numFmtId="0" fontId="41" fillId="24" borderId="24" xfId="71" applyFont="1" applyFill="1" applyBorder="1" applyAlignment="1">
      <alignment horizontal="center" vertical="center" wrapText="1"/>
    </xf>
    <xf numFmtId="0" fontId="41" fillId="24" borderId="25" xfId="71" applyFont="1" applyFill="1" applyBorder="1" applyAlignment="1">
      <alignment horizontal="center" vertical="center" wrapText="1"/>
    </xf>
    <xf numFmtId="0" fontId="43" fillId="0" borderId="20" xfId="71" applyFont="1" applyFill="1" applyBorder="1" applyAlignment="1">
      <alignment horizontal="center" vertical="center" wrapText="1"/>
    </xf>
    <xf numFmtId="0" fontId="32" fillId="0" borderId="22" xfId="71" applyFont="1" applyFill="1" applyBorder="1" applyAlignment="1">
      <alignment horizontal="center" vertical="center" wrapText="1"/>
    </xf>
    <xf numFmtId="0" fontId="33" fillId="0" borderId="14" xfId="71" applyFont="1" applyFill="1" applyBorder="1" applyAlignment="1">
      <alignment horizontal="center" vertical="center" wrapText="1"/>
    </xf>
    <xf numFmtId="0" fontId="33" fillId="0" borderId="15" xfId="71" applyFont="1" applyFill="1" applyBorder="1" applyAlignment="1">
      <alignment horizontal="center" vertical="center" wrapText="1"/>
    </xf>
    <xf numFmtId="0" fontId="32" fillId="37" borderId="17" xfId="68" applyFont="1" applyFill="1" applyBorder="1" applyAlignment="1">
      <alignment horizontal="left" wrapText="1"/>
    </xf>
    <xf numFmtId="0" fontId="32" fillId="37" borderId="18" xfId="68" applyFont="1" applyFill="1" applyBorder="1" applyAlignment="1">
      <alignment horizontal="left" wrapText="1"/>
    </xf>
    <xf numFmtId="0" fontId="32" fillId="37" borderId="19" xfId="68" applyFont="1" applyFill="1" applyBorder="1" applyAlignment="1">
      <alignment horizontal="left" wrapText="1"/>
    </xf>
    <xf numFmtId="0" fontId="32" fillId="38" borderId="10" xfId="68" applyFont="1" applyFill="1" applyBorder="1" applyAlignment="1">
      <alignment horizontal="left" wrapText="1"/>
    </xf>
    <xf numFmtId="0" fontId="32" fillId="38" borderId="10" xfId="68" applyFont="1" applyFill="1" applyBorder="1" applyAlignment="1">
      <alignment horizontal="center" wrapText="1"/>
    </xf>
    <xf numFmtId="0" fontId="32" fillId="38" borderId="20" xfId="68" applyFont="1" applyFill="1" applyBorder="1" applyAlignment="1">
      <alignment horizontal="center" wrapText="1"/>
    </xf>
    <xf numFmtId="0" fontId="32" fillId="38" borderId="16" xfId="68" applyFont="1" applyFill="1" applyBorder="1" applyAlignment="1">
      <alignment horizontal="center" wrapText="1"/>
    </xf>
    <xf numFmtId="0" fontId="32" fillId="38" borderId="10" xfId="68" applyFont="1" applyFill="1" applyBorder="1" applyAlignment="1">
      <alignment horizontal="left"/>
    </xf>
    <xf numFmtId="0" fontId="32" fillId="38" borderId="10" xfId="68" applyFont="1" applyFill="1" applyBorder="1" applyAlignment="1">
      <alignment horizontal="right" wrapText="1"/>
    </xf>
    <xf numFmtId="165" fontId="32" fillId="38" borderId="10" xfId="50" applyNumberFormat="1" applyFont="1" applyFill="1" applyBorder="1" applyAlignment="1">
      <alignment horizontal="center" wrapText="1"/>
    </xf>
    <xf numFmtId="0" fontId="32" fillId="38" borderId="10" xfId="68" applyFont="1" applyFill="1" applyBorder="1" applyAlignment="1">
      <alignment horizontal="center"/>
    </xf>
    <xf numFmtId="0" fontId="32" fillId="38" borderId="17" xfId="68" applyFont="1" applyFill="1" applyBorder="1" applyAlignment="1">
      <alignment horizontal="center"/>
    </xf>
    <xf numFmtId="0" fontId="32" fillId="38" borderId="18" xfId="68" applyFont="1" applyFill="1" applyBorder="1" applyAlignment="1">
      <alignment horizontal="center"/>
    </xf>
    <xf numFmtId="0" fontId="32" fillId="38" borderId="19" xfId="68" applyFont="1" applyFill="1" applyBorder="1" applyAlignment="1">
      <alignment horizontal="center"/>
    </xf>
    <xf numFmtId="0" fontId="32" fillId="38" borderId="17" xfId="68" applyFont="1" applyFill="1" applyBorder="1" applyAlignment="1">
      <alignment horizontal="center" wrapText="1"/>
    </xf>
    <xf numFmtId="0" fontId="32" fillId="38" borderId="19" xfId="68" applyFont="1" applyFill="1" applyBorder="1" applyAlignment="1">
      <alignment horizontal="center" wrapText="1"/>
    </xf>
    <xf numFmtId="0" fontId="33" fillId="0" borderId="0" xfId="68" applyFont="1" applyAlignment="1">
      <alignment horizontal="left"/>
    </xf>
    <xf numFmtId="0" fontId="2" fillId="0" borderId="0" xfId="98" applyAlignment="1"/>
  </cellXfs>
  <cellStyles count="11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becera 1" xfId="26"/>
    <cellStyle name="Cabecera 2" xfId="27"/>
    <cellStyle name="Calculation 2" xfId="28"/>
    <cellStyle name="Check Cell 2" xfId="29"/>
    <cellStyle name="Comma" xfId="50" builtinId="3"/>
    <cellStyle name="Comma 2" xfId="112"/>
    <cellStyle name="Euro" xfId="30"/>
    <cellStyle name="Explanatory Text 2" xfId="31"/>
    <cellStyle name="F2" xfId="32"/>
    <cellStyle name="F3" xfId="33"/>
    <cellStyle name="F4" xfId="34"/>
    <cellStyle name="F5" xfId="35"/>
    <cellStyle name="F6" xfId="36"/>
    <cellStyle name="F7" xfId="37"/>
    <cellStyle name="F8" xfId="38"/>
    <cellStyle name="Fecha" xfId="39"/>
    <cellStyle name="Fijo" xfId="40"/>
    <cellStyle name="Good 2" xfId="41"/>
    <cellStyle name="Heading 1 2" xfId="42"/>
    <cellStyle name="Heading 2 2" xfId="43"/>
    <cellStyle name="Heading 3 2" xfId="44"/>
    <cellStyle name="Heading 4 2" xfId="45"/>
    <cellStyle name="Heading1" xfId="46"/>
    <cellStyle name="Heading2" xfId="47"/>
    <cellStyle name="Hipervínculo 2" xfId="101"/>
    <cellStyle name="Input 2" xfId="48"/>
    <cellStyle name="Linked Cell 2" xfId="49"/>
    <cellStyle name="Millares 2" xfId="51"/>
    <cellStyle name="Millares 2 2" xfId="107"/>
    <cellStyle name="Millares 3" xfId="52"/>
    <cellStyle name="Millares 3 2" xfId="103"/>
    <cellStyle name="Millares 4" xfId="53"/>
    <cellStyle name="Millares 5" xfId="54"/>
    <cellStyle name="Millares 5 2" xfId="55"/>
    <cellStyle name="Millares 6" xfId="100"/>
    <cellStyle name="Millares 6 2" xfId="106"/>
    <cellStyle name="Moneda 2" xfId="56"/>
    <cellStyle name="Moneda 3" xfId="57"/>
    <cellStyle name="Moneda 4" xfId="58"/>
    <cellStyle name="Moneda 4 2" xfId="108"/>
    <cellStyle name="Moneda 5" xfId="110"/>
    <cellStyle name="Monetario" xfId="59"/>
    <cellStyle name="Monetario0" xfId="60"/>
    <cellStyle name="Neutral 2" xfId="61"/>
    <cellStyle name="Normal" xfId="0" builtinId="0"/>
    <cellStyle name="Normal 10" xfId="62"/>
    <cellStyle name="Normal 11" xfId="63"/>
    <cellStyle name="Normal 11 2" xfId="64"/>
    <cellStyle name="Normal 12" xfId="65"/>
    <cellStyle name="Normal 13" xfId="66"/>
    <cellStyle name="Normal 14" xfId="98"/>
    <cellStyle name="Normal 14 2" xfId="104"/>
    <cellStyle name="Normal 15" xfId="111"/>
    <cellStyle name="Normal 2" xfId="67"/>
    <cellStyle name="Normal 2 2" xfId="68"/>
    <cellStyle name="Normal 2_POA 18 meses" xfId="69"/>
    <cellStyle name="Normal 3" xfId="70"/>
    <cellStyle name="Normal 3 2" xfId="71"/>
    <cellStyle name="Normal 4" xfId="72"/>
    <cellStyle name="Normal 4 2" xfId="109"/>
    <cellStyle name="Normal 5" xfId="73"/>
    <cellStyle name="Normal 6" xfId="74"/>
    <cellStyle name="Normal 7" xfId="75"/>
    <cellStyle name="Normal 8" xfId="76"/>
    <cellStyle name="Normal 9" xfId="77"/>
    <cellStyle name="Normal 9 2" xfId="96"/>
    <cellStyle name="Normal 9 3" xfId="97"/>
    <cellStyle name="Normal 9 4" xfId="102"/>
    <cellStyle name="Normal_PEP" xfId="78"/>
    <cellStyle name="Normal_Proyección de desembolso" xfId="79"/>
    <cellStyle name="Note 2" xfId="80"/>
    <cellStyle name="Output 2" xfId="81"/>
    <cellStyle name="Percent" xfId="82" builtinId="5"/>
    <cellStyle name="Percent 2" xfId="113"/>
    <cellStyle name="Porcentaje 2" xfId="99"/>
    <cellStyle name="Porcentaje 2 2" xfId="105"/>
    <cellStyle name="Porcentual 2" xfId="83"/>
    <cellStyle name="Porcentual 2 2" xfId="84"/>
    <cellStyle name="Porcentual 2 3" xfId="85"/>
    <cellStyle name="Porcentual 3" xfId="86"/>
    <cellStyle name="Porcentual 4" xfId="87"/>
    <cellStyle name="Porcentual 5" xfId="88"/>
    <cellStyle name="Porcentual 6" xfId="89"/>
    <cellStyle name="Porcentual 7" xfId="90"/>
    <cellStyle name="Punto" xfId="91"/>
    <cellStyle name="Punto0" xfId="92"/>
    <cellStyle name="Title 2" xfId="93"/>
    <cellStyle name="Total 2" xfId="94"/>
    <cellStyle name="Warning Text 2" xfId="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CR-L1032</a:t>
            </a:r>
            <a:br>
              <a:rPr lang="es-ES"/>
            </a:br>
            <a:r>
              <a:rPr lang="es-ES"/>
              <a:t>Plan de Ejecución Financiera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Proyectado</c:v>
          </c:tx>
          <c:invertIfNegative val="0"/>
          <c:cat>
            <c:multiLvlStrRef>
              <c:f>'Plan Financiero Anual (OM)'!$G$2:$S$3</c:f>
              <c:multiLvlStrCache>
                <c:ptCount val="13"/>
                <c:lvl>
                  <c:pt idx="0">
                    <c:v>SEM 2</c:v>
                  </c:pt>
                  <c:pt idx="1">
                    <c:v>SEM 1</c:v>
                  </c:pt>
                  <c:pt idx="2">
                    <c:v>SEM 2</c:v>
                  </c:pt>
                  <c:pt idx="3">
                    <c:v>SEM 1</c:v>
                  </c:pt>
                  <c:pt idx="4">
                    <c:v>SEM 2</c:v>
                  </c:pt>
                  <c:pt idx="5">
                    <c:v>SEM 1</c:v>
                  </c:pt>
                  <c:pt idx="6">
                    <c:v>SEM 2</c:v>
                  </c:pt>
                  <c:pt idx="7">
                    <c:v>SEM 1</c:v>
                  </c:pt>
                  <c:pt idx="8">
                    <c:v>SEM 2</c:v>
                  </c:pt>
                  <c:pt idx="9">
                    <c:v>SEM 1</c:v>
                  </c:pt>
                  <c:pt idx="10">
                    <c:v>SEM 2</c:v>
                  </c:pt>
                  <c:pt idx="11">
                    <c:v>SEM 1</c:v>
                  </c:pt>
                  <c:pt idx="12">
                    <c:v>SEM 2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  <c:pt idx="9">
                    <c:v>2019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'Plan Financiero Anual (OM)'!$G$28:$S$28</c:f>
              <c:numCache>
                <c:formatCode>[$$-409]#,##0</c:formatCode>
                <c:ptCount val="13"/>
                <c:pt idx="0">
                  <c:v>1084711.5384615385</c:v>
                </c:pt>
                <c:pt idx="1">
                  <c:v>1668056.1538461542</c:v>
                </c:pt>
                <c:pt idx="2">
                  <c:v>2272126.153846154</c:v>
                </c:pt>
                <c:pt idx="3">
                  <c:v>17417881.792908724</c:v>
                </c:pt>
                <c:pt idx="4">
                  <c:v>35241333.597641803</c:v>
                </c:pt>
                <c:pt idx="5">
                  <c:v>45713074.281392507</c:v>
                </c:pt>
                <c:pt idx="6">
                  <c:v>80473758.338805065</c:v>
                </c:pt>
                <c:pt idx="7">
                  <c:v>90083430.76329565</c:v>
                </c:pt>
                <c:pt idx="8">
                  <c:v>74006400.740548581</c:v>
                </c:pt>
                <c:pt idx="9">
                  <c:v>58568785.621465184</c:v>
                </c:pt>
                <c:pt idx="10">
                  <c:v>20836105.124278985</c:v>
                </c:pt>
                <c:pt idx="11">
                  <c:v>11202821.792908724</c:v>
                </c:pt>
                <c:pt idx="12">
                  <c:v>11431514.100601032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71840"/>
        <c:axId val="65173376"/>
      </c:barChart>
      <c:catAx>
        <c:axId val="65171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65173376"/>
        <c:crosses val="autoZero"/>
        <c:auto val="1"/>
        <c:lblAlgn val="ctr"/>
        <c:lblOffset val="100"/>
        <c:noMultiLvlLbl val="0"/>
      </c:catAx>
      <c:valAx>
        <c:axId val="65173376"/>
        <c:scaling>
          <c:orientation val="minMax"/>
        </c:scaling>
        <c:delete val="0"/>
        <c:axPos val="l"/>
        <c:majorGridlines/>
        <c:numFmt formatCode="[$$-409]#,##0" sourceLinked="1"/>
        <c:majorTickMark val="none"/>
        <c:minorTickMark val="none"/>
        <c:tickLblPos val="nextTo"/>
        <c:crossAx val="65171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CR-L1032</a:t>
            </a:r>
            <a:br>
              <a:rPr lang="es-ES"/>
            </a:br>
            <a:r>
              <a:rPr lang="es-ES"/>
              <a:t>Plan de Ejecución Financiera (acumulada)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Acumulado</c:v>
          </c:tx>
          <c:cat>
            <c:multiLvlStrRef>
              <c:f>'Plan Financiero Anual (OM)'!$G$2:$S$3</c:f>
              <c:multiLvlStrCache>
                <c:ptCount val="13"/>
                <c:lvl>
                  <c:pt idx="0">
                    <c:v>SEM 2</c:v>
                  </c:pt>
                  <c:pt idx="1">
                    <c:v>SEM 1</c:v>
                  </c:pt>
                  <c:pt idx="2">
                    <c:v>SEM 2</c:v>
                  </c:pt>
                  <c:pt idx="3">
                    <c:v>SEM 1</c:v>
                  </c:pt>
                  <c:pt idx="4">
                    <c:v>SEM 2</c:v>
                  </c:pt>
                  <c:pt idx="5">
                    <c:v>SEM 1</c:v>
                  </c:pt>
                  <c:pt idx="6">
                    <c:v>SEM 2</c:v>
                  </c:pt>
                  <c:pt idx="7">
                    <c:v>SEM 1</c:v>
                  </c:pt>
                  <c:pt idx="8">
                    <c:v>SEM 2</c:v>
                  </c:pt>
                  <c:pt idx="9">
                    <c:v>SEM 1</c:v>
                  </c:pt>
                  <c:pt idx="10">
                    <c:v>SEM 2</c:v>
                  </c:pt>
                  <c:pt idx="11">
                    <c:v>SEM 1</c:v>
                  </c:pt>
                  <c:pt idx="12">
                    <c:v>SEM 2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3">
                    <c:v>2016</c:v>
                  </c:pt>
                  <c:pt idx="5">
                    <c:v>2017</c:v>
                  </c:pt>
                  <c:pt idx="7">
                    <c:v>2018</c:v>
                  </c:pt>
                  <c:pt idx="9">
                    <c:v>2019</c:v>
                  </c:pt>
                  <c:pt idx="11">
                    <c:v>2020</c:v>
                  </c:pt>
                </c:lvl>
              </c:multiLvlStrCache>
            </c:multiLvlStrRef>
          </c:cat>
          <c:val>
            <c:numRef>
              <c:f>'Plan Financiero Anual (OM)'!$G$29:$S$29</c:f>
              <c:numCache>
                <c:formatCode>[$$-409]#,##0</c:formatCode>
                <c:ptCount val="13"/>
                <c:pt idx="0">
                  <c:v>1084711.5384615385</c:v>
                </c:pt>
                <c:pt idx="1">
                  <c:v>2752767.692307693</c:v>
                </c:pt>
                <c:pt idx="2">
                  <c:v>5024893.8461538469</c:v>
                </c:pt>
                <c:pt idx="3">
                  <c:v>22442775.639062572</c:v>
                </c:pt>
                <c:pt idx="4">
                  <c:v>57684109.236704379</c:v>
                </c:pt>
                <c:pt idx="5">
                  <c:v>103397183.51809689</c:v>
                </c:pt>
                <c:pt idx="6">
                  <c:v>183870941.85690194</c:v>
                </c:pt>
                <c:pt idx="7">
                  <c:v>273954372.62019759</c:v>
                </c:pt>
                <c:pt idx="8">
                  <c:v>347960773.36074615</c:v>
                </c:pt>
                <c:pt idx="9">
                  <c:v>406529558.98221135</c:v>
                </c:pt>
                <c:pt idx="10">
                  <c:v>427365664.10649031</c:v>
                </c:pt>
                <c:pt idx="11">
                  <c:v>438568485.89939904</c:v>
                </c:pt>
                <c:pt idx="12">
                  <c:v>450000000.00000006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952"/>
        <c:axId val="65199488"/>
      </c:lineChart>
      <c:catAx>
        <c:axId val="6519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65199488"/>
        <c:crosses val="autoZero"/>
        <c:auto val="1"/>
        <c:lblAlgn val="ctr"/>
        <c:lblOffset val="100"/>
        <c:noMultiLvlLbl val="0"/>
      </c:catAx>
      <c:valAx>
        <c:axId val="65199488"/>
        <c:scaling>
          <c:orientation val="minMax"/>
        </c:scaling>
        <c:delete val="0"/>
        <c:axPos val="l"/>
        <c:majorGridlines/>
        <c:numFmt formatCode="[$$-409]#,##0" sourceLinked="1"/>
        <c:majorTickMark val="none"/>
        <c:minorTickMark val="none"/>
        <c:tickLblPos val="nextTo"/>
        <c:crossAx val="6519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31</xdr:row>
      <xdr:rowOff>48984</xdr:rowOff>
    </xdr:from>
    <xdr:to>
      <xdr:col>14</xdr:col>
      <xdr:colOff>185058</xdr:colOff>
      <xdr:row>52</xdr:row>
      <xdr:rowOff>65315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413658</xdr:colOff>
      <xdr:row>31</xdr:row>
      <xdr:rowOff>65314</xdr:rowOff>
    </xdr:from>
    <xdr:to>
      <xdr:col>25</xdr:col>
      <xdr:colOff>130630</xdr:colOff>
      <xdr:row>52</xdr:row>
      <xdr:rowOff>81645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0"/>
  <sheetViews>
    <sheetView workbookViewId="0">
      <selection activeCell="B44" sqref="B44"/>
    </sheetView>
  </sheetViews>
  <sheetFormatPr defaultColWidth="11.42578125" defaultRowHeight="15.75" customHeight="1" outlineLevelRow="1" x14ac:dyDescent="0.2"/>
  <cols>
    <col min="2" max="2" width="49.140625" style="82" customWidth="1"/>
    <col min="10" max="52" width="2.42578125" customWidth="1"/>
  </cols>
  <sheetData>
    <row r="1" spans="1:52" ht="15.75" customHeight="1" x14ac:dyDescent="0.2">
      <c r="B1" s="245" t="s">
        <v>54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</row>
    <row r="2" spans="1:52" ht="15.75" customHeight="1" x14ac:dyDescent="0.2">
      <c r="B2" s="71"/>
      <c r="C2" s="55"/>
      <c r="D2" s="56"/>
      <c r="E2" s="56"/>
      <c r="F2" s="57"/>
      <c r="G2" s="1"/>
      <c r="H2" s="1"/>
      <c r="I2" s="58"/>
      <c r="J2" s="239">
        <v>2012</v>
      </c>
      <c r="K2" s="240"/>
      <c r="L2" s="240"/>
      <c r="M2" s="240"/>
      <c r="N2" s="240"/>
      <c r="O2" s="240"/>
      <c r="P2" s="241"/>
      <c r="Q2" s="239">
        <v>2013</v>
      </c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1"/>
      <c r="AC2" s="239">
        <v>2014</v>
      </c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1"/>
      <c r="AO2" s="239">
        <v>2015</v>
      </c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1"/>
    </row>
    <row r="3" spans="1:52" ht="15.75" customHeight="1" x14ac:dyDescent="0.2">
      <c r="A3" s="50"/>
      <c r="B3" s="72"/>
      <c r="C3" s="59"/>
      <c r="D3" s="60"/>
      <c r="E3" s="60"/>
      <c r="F3" s="242" t="s">
        <v>80</v>
      </c>
      <c r="G3" s="243" t="e">
        <v>#REF!</v>
      </c>
      <c r="H3" s="244" t="e">
        <v>#REF!</v>
      </c>
      <c r="I3" s="61" t="s">
        <v>81</v>
      </c>
      <c r="J3" s="237" t="s">
        <v>55</v>
      </c>
      <c r="K3" s="237" t="s">
        <v>56</v>
      </c>
      <c r="L3" s="237" t="s">
        <v>57</v>
      </c>
      <c r="M3" s="237" t="s">
        <v>58</v>
      </c>
      <c r="N3" s="237" t="s">
        <v>59</v>
      </c>
      <c r="O3" s="237" t="s">
        <v>60</v>
      </c>
      <c r="P3" s="237" t="s">
        <v>61</v>
      </c>
      <c r="Q3" s="237" t="s">
        <v>62</v>
      </c>
      <c r="R3" s="237" t="s">
        <v>63</v>
      </c>
      <c r="S3" s="237" t="s">
        <v>64</v>
      </c>
      <c r="T3" s="237" t="s">
        <v>65</v>
      </c>
      <c r="U3" s="237" t="s">
        <v>66</v>
      </c>
      <c r="V3" s="237" t="s">
        <v>55</v>
      </c>
      <c r="W3" s="237" t="s">
        <v>56</v>
      </c>
      <c r="X3" s="237" t="s">
        <v>57</v>
      </c>
      <c r="Y3" s="237" t="s">
        <v>58</v>
      </c>
      <c r="Z3" s="237" t="s">
        <v>59</v>
      </c>
      <c r="AA3" s="237" t="s">
        <v>60</v>
      </c>
      <c r="AB3" s="237" t="s">
        <v>61</v>
      </c>
      <c r="AC3" s="237" t="s">
        <v>62</v>
      </c>
      <c r="AD3" s="237" t="s">
        <v>63</v>
      </c>
      <c r="AE3" s="237" t="s">
        <v>64</v>
      </c>
      <c r="AF3" s="237" t="s">
        <v>65</v>
      </c>
      <c r="AG3" s="237" t="s">
        <v>66</v>
      </c>
      <c r="AH3" s="237" t="s">
        <v>55</v>
      </c>
      <c r="AI3" s="237" t="s">
        <v>56</v>
      </c>
      <c r="AJ3" s="237" t="s">
        <v>57</v>
      </c>
      <c r="AK3" s="237" t="s">
        <v>58</v>
      </c>
      <c r="AL3" s="237" t="s">
        <v>59</v>
      </c>
      <c r="AM3" s="237" t="s">
        <v>60</v>
      </c>
      <c r="AN3" s="237" t="s">
        <v>61</v>
      </c>
      <c r="AO3" s="237" t="s">
        <v>62</v>
      </c>
      <c r="AP3" s="237" t="s">
        <v>63</v>
      </c>
      <c r="AQ3" s="237" t="s">
        <v>64</v>
      </c>
      <c r="AR3" s="237" t="s">
        <v>65</v>
      </c>
      <c r="AS3" s="237" t="s">
        <v>66</v>
      </c>
      <c r="AT3" s="237" t="s">
        <v>55</v>
      </c>
      <c r="AU3" s="237" t="s">
        <v>56</v>
      </c>
      <c r="AV3" s="237" t="s">
        <v>57</v>
      </c>
      <c r="AW3" s="237" t="s">
        <v>58</v>
      </c>
      <c r="AX3" s="237" t="s">
        <v>59</v>
      </c>
      <c r="AY3" s="237" t="s">
        <v>60</v>
      </c>
      <c r="AZ3" s="237" t="s">
        <v>61</v>
      </c>
    </row>
    <row r="4" spans="1:52" ht="15.75" customHeight="1" x14ac:dyDescent="0.2">
      <c r="A4" s="62"/>
      <c r="B4" s="70" t="s">
        <v>0</v>
      </c>
      <c r="C4" s="62" t="s">
        <v>67</v>
      </c>
      <c r="D4" s="63" t="s">
        <v>68</v>
      </c>
      <c r="E4" s="63" t="s">
        <v>69</v>
      </c>
      <c r="F4" s="2" t="s">
        <v>1</v>
      </c>
      <c r="G4" s="64" t="s">
        <v>70</v>
      </c>
      <c r="H4" s="65" t="s">
        <v>2</v>
      </c>
      <c r="I4" s="62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</row>
    <row r="5" spans="1:52" ht="15.75" customHeight="1" x14ac:dyDescent="0.2">
      <c r="A5" s="50"/>
      <c r="B5" s="73" t="s">
        <v>71</v>
      </c>
      <c r="C5" s="66"/>
      <c r="D5" s="67"/>
      <c r="E5" s="67"/>
      <c r="F5" s="68"/>
      <c r="G5" s="69"/>
      <c r="H5" s="69"/>
      <c r="I5" s="69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</row>
    <row r="6" spans="1:52" ht="15.75" customHeight="1" x14ac:dyDescent="0.2">
      <c r="A6" s="39"/>
      <c r="B6" s="74"/>
      <c r="C6" s="40"/>
      <c r="D6" s="41"/>
      <c r="E6" s="41"/>
      <c r="F6" s="42"/>
      <c r="G6" s="17">
        <v>0</v>
      </c>
      <c r="H6" s="17">
        <v>0</v>
      </c>
      <c r="I6" s="43"/>
      <c r="J6" s="53"/>
      <c r="K6" s="53"/>
      <c r="L6" s="53"/>
      <c r="M6" s="53"/>
      <c r="N6" s="53"/>
      <c r="O6" s="53"/>
      <c r="P6" s="53"/>
      <c r="Q6" s="53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</row>
    <row r="7" spans="1:52" ht="15.75" customHeight="1" x14ac:dyDescent="0.2">
      <c r="B7" s="75" t="s">
        <v>45</v>
      </c>
      <c r="C7" s="46"/>
      <c r="D7" s="47"/>
      <c r="E7" s="47"/>
      <c r="F7" s="46"/>
      <c r="G7" s="24">
        <v>0</v>
      </c>
      <c r="H7" s="24">
        <v>0</v>
      </c>
      <c r="I7" s="30" t="s">
        <v>46</v>
      </c>
      <c r="J7" s="48"/>
      <c r="K7" s="48"/>
      <c r="L7" s="53"/>
      <c r="M7" s="53"/>
      <c r="N7" s="53"/>
      <c r="O7" s="53"/>
      <c r="P7" s="53"/>
      <c r="Q7" s="53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2" ht="15.75" customHeight="1" x14ac:dyDescent="0.2">
      <c r="B8" s="75" t="s">
        <v>47</v>
      </c>
      <c r="C8" s="46"/>
      <c r="D8" s="47"/>
      <c r="E8" s="47"/>
      <c r="F8" s="46"/>
      <c r="G8" s="49">
        <v>0</v>
      </c>
      <c r="H8" s="49">
        <v>0</v>
      </c>
      <c r="I8" s="30" t="s">
        <v>48</v>
      </c>
      <c r="J8" s="48"/>
      <c r="K8" s="48"/>
      <c r="L8" s="48"/>
      <c r="M8" s="48"/>
      <c r="N8" s="48"/>
      <c r="O8" s="53"/>
      <c r="P8" s="53"/>
      <c r="Q8" s="53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</row>
    <row r="9" spans="1:52" ht="15.75" customHeight="1" x14ac:dyDescent="0.2">
      <c r="B9" s="75" t="s">
        <v>49</v>
      </c>
      <c r="C9" s="46"/>
      <c r="D9" s="47"/>
      <c r="E9" s="47"/>
      <c r="F9" s="46"/>
      <c r="G9" s="49">
        <v>0</v>
      </c>
      <c r="H9" s="49">
        <v>0</v>
      </c>
      <c r="I9" s="45" t="s">
        <v>50</v>
      </c>
      <c r="J9" s="48"/>
      <c r="K9" s="48"/>
      <c r="L9" s="48"/>
      <c r="M9" s="53"/>
      <c r="N9" s="53"/>
      <c r="O9" s="53"/>
      <c r="P9" s="53"/>
      <c r="Q9" s="53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1:52" ht="15.75" customHeight="1" x14ac:dyDescent="0.2">
      <c r="B10" s="75" t="s">
        <v>51</v>
      </c>
      <c r="C10" s="46"/>
      <c r="D10" s="47"/>
      <c r="E10" s="47"/>
      <c r="F10" s="46"/>
      <c r="G10" s="49">
        <v>0</v>
      </c>
      <c r="H10" s="49">
        <v>0</v>
      </c>
      <c r="I10" s="30" t="s">
        <v>52</v>
      </c>
      <c r="J10" s="48"/>
      <c r="K10" s="48"/>
      <c r="L10" s="48"/>
      <c r="M10" s="53"/>
      <c r="N10" s="53"/>
      <c r="O10" s="53"/>
      <c r="P10" s="53"/>
      <c r="Q10" s="53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</row>
    <row r="11" spans="1:52" ht="15.75" customHeight="1" x14ac:dyDescent="0.2">
      <c r="A11" s="50"/>
      <c r="B11" s="76" t="s">
        <v>53</v>
      </c>
      <c r="C11" s="50"/>
      <c r="D11" s="50"/>
      <c r="E11" s="50"/>
      <c r="F11" s="51">
        <v>0</v>
      </c>
      <c r="G11" s="51">
        <v>0</v>
      </c>
      <c r="H11" s="51">
        <v>0</v>
      </c>
      <c r="I11" s="52"/>
      <c r="J11" s="48"/>
      <c r="K11" s="48"/>
      <c r="L11" s="48"/>
      <c r="M11" s="53"/>
      <c r="N11" s="53"/>
      <c r="O11" s="53"/>
      <c r="P11" s="53"/>
      <c r="Q11" s="5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</row>
    <row r="12" spans="1:52" s="9" customFormat="1" ht="15" customHeight="1" x14ac:dyDescent="0.2">
      <c r="A12" s="3" t="e">
        <f>+#REF!</f>
        <v>#REF!</v>
      </c>
      <c r="B12" s="77" t="e">
        <f>+#REF!</f>
        <v>#REF!</v>
      </c>
      <c r="C12" s="4"/>
      <c r="D12" s="4"/>
      <c r="E12" s="4"/>
      <c r="F12" s="5" t="e">
        <f>+#REF!</f>
        <v>#REF!</v>
      </c>
      <c r="G12" s="6" t="e">
        <f>+#REF!</f>
        <v>#REF!</v>
      </c>
      <c r="H12" s="4"/>
      <c r="I12" s="4"/>
      <c r="J12" s="48"/>
      <c r="K12" s="48"/>
      <c r="L12" s="48"/>
      <c r="M12" s="53"/>
      <c r="N12" s="53"/>
      <c r="O12" s="53"/>
      <c r="P12" s="53"/>
      <c r="Q12" s="53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</row>
    <row r="13" spans="1:52" s="13" customFormat="1" ht="15.75" customHeight="1" x14ac:dyDescent="0.2">
      <c r="A13" s="10" t="e">
        <f>+#REF!</f>
        <v>#REF!</v>
      </c>
      <c r="B13" s="78" t="e">
        <f>+#REF!</f>
        <v>#REF!</v>
      </c>
      <c r="C13" s="11"/>
      <c r="D13" s="11"/>
      <c r="E13" s="11"/>
      <c r="F13" s="12" t="e">
        <f>+#REF!</f>
        <v>#REF!</v>
      </c>
      <c r="G13" s="12"/>
      <c r="H13" s="11"/>
      <c r="I13" s="11"/>
      <c r="J13" s="48"/>
      <c r="K13" s="48"/>
      <c r="L13" s="48"/>
      <c r="M13" s="53"/>
      <c r="N13" s="53"/>
      <c r="O13" s="53"/>
      <c r="P13" s="53"/>
      <c r="Q13" s="53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</row>
    <row r="14" spans="1:52" s="13" customFormat="1" ht="15.75" customHeight="1" collapsed="1" x14ac:dyDescent="0.2">
      <c r="A14" s="14" t="e">
        <f>+#REF!</f>
        <v>#REF!</v>
      </c>
      <c r="B14" s="79" t="e">
        <f>+#REF!</f>
        <v>#REF!</v>
      </c>
      <c r="C14" s="15"/>
      <c r="D14" s="15"/>
      <c r="E14" s="15"/>
      <c r="F14" s="16" t="e">
        <f>+#REF!</f>
        <v>#REF!</v>
      </c>
      <c r="G14" s="16"/>
      <c r="H14" s="15"/>
      <c r="I14" s="15"/>
      <c r="J14" s="48"/>
      <c r="K14" s="48"/>
      <c r="L14" s="48"/>
      <c r="M14" s="53"/>
      <c r="N14" s="53"/>
      <c r="O14" s="53"/>
      <c r="P14" s="53"/>
      <c r="Q14" s="53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</row>
    <row r="15" spans="1:52" s="13" customFormat="1" ht="15.75" customHeight="1" outlineLevel="1" x14ac:dyDescent="0.2">
      <c r="A15" s="18" t="e">
        <f>+#REF!</f>
        <v>#REF!</v>
      </c>
      <c r="B15" s="80" t="e">
        <f>+#REF!</f>
        <v>#REF!</v>
      </c>
      <c r="C15" s="19"/>
      <c r="D15" s="19"/>
      <c r="E15" s="19"/>
      <c r="F15" s="20" t="e">
        <f>+#REF!</f>
        <v>#REF!</v>
      </c>
      <c r="G15" s="20"/>
      <c r="H15" s="19"/>
      <c r="I15" s="19"/>
      <c r="J15" s="48"/>
      <c r="K15" s="48"/>
      <c r="L15" s="48"/>
      <c r="M15" s="53"/>
      <c r="N15" s="53"/>
      <c r="O15" s="53"/>
      <c r="P15" s="53"/>
      <c r="Q15" s="53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</row>
    <row r="16" spans="1:52" s="9" customFormat="1" ht="15.75" customHeight="1" outlineLevel="1" x14ac:dyDescent="0.2">
      <c r="A16" s="21" t="e">
        <f>+#REF!</f>
        <v>#REF!</v>
      </c>
      <c r="B16" s="81" t="e">
        <f>+#REF!</f>
        <v>#REF!</v>
      </c>
      <c r="C16" s="22"/>
      <c r="D16" s="22"/>
      <c r="E16" s="22"/>
      <c r="F16" s="23" t="e">
        <f>+#REF!</f>
        <v>#REF!</v>
      </c>
      <c r="G16" s="23"/>
      <c r="H16" s="22"/>
      <c r="I16" s="22"/>
      <c r="J16" s="48"/>
      <c r="K16" s="48"/>
      <c r="L16" s="48"/>
      <c r="M16" s="53"/>
      <c r="N16" s="53"/>
      <c r="O16" s="53"/>
      <c r="P16" s="53"/>
      <c r="Q16" s="53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1:52" s="9" customFormat="1" ht="15.75" customHeight="1" outlineLevel="1" x14ac:dyDescent="0.2">
      <c r="A17" s="21" t="e">
        <f>+#REF!</f>
        <v>#REF!</v>
      </c>
      <c r="B17" s="81" t="e">
        <f>+#REF!</f>
        <v>#REF!</v>
      </c>
      <c r="C17" s="22"/>
      <c r="D17" s="22"/>
      <c r="E17" s="22"/>
      <c r="F17" s="23" t="e">
        <f>+#REF!</f>
        <v>#REF!</v>
      </c>
      <c r="G17" s="23"/>
      <c r="H17" s="22"/>
      <c r="I17" s="22"/>
      <c r="J17" s="48"/>
      <c r="K17" s="48"/>
      <c r="L17" s="48"/>
      <c r="M17" s="53"/>
      <c r="N17" s="53"/>
      <c r="O17" s="53"/>
      <c r="P17" s="53"/>
      <c r="Q17" s="53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</row>
    <row r="18" spans="1:52" s="13" customFormat="1" ht="15.75" customHeight="1" outlineLevel="1" x14ac:dyDescent="0.2">
      <c r="A18" s="18" t="e">
        <f>+#REF!</f>
        <v>#REF!</v>
      </c>
      <c r="B18" s="80" t="e">
        <f>+#REF!</f>
        <v>#REF!</v>
      </c>
      <c r="C18" s="19">
        <v>0</v>
      </c>
      <c r="D18" s="19"/>
      <c r="E18" s="19"/>
      <c r="F18" s="20" t="e">
        <f>+#REF!</f>
        <v>#REF!</v>
      </c>
      <c r="G18" s="20"/>
      <c r="H18" s="19"/>
      <c r="I18" s="19"/>
      <c r="J18" s="48"/>
      <c r="K18" s="48"/>
      <c r="L18" s="48"/>
      <c r="M18" s="53"/>
      <c r="N18" s="53"/>
      <c r="O18" s="53"/>
      <c r="P18" s="53"/>
      <c r="Q18" s="53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</row>
    <row r="19" spans="1:52" s="9" customFormat="1" ht="15.75" customHeight="1" outlineLevel="1" x14ac:dyDescent="0.2">
      <c r="A19" s="25" t="e">
        <f>+#REF!</f>
        <v>#REF!</v>
      </c>
      <c r="B19" s="26" t="e">
        <f>+#REF!</f>
        <v>#REF!</v>
      </c>
      <c r="C19" s="26"/>
      <c r="D19" s="26"/>
      <c r="E19" s="26"/>
      <c r="F19" s="27" t="e">
        <f>+#REF!</f>
        <v>#REF!</v>
      </c>
      <c r="G19" s="28"/>
      <c r="H19" s="28"/>
      <c r="I19" s="28"/>
      <c r="J19" s="28"/>
      <c r="K19" s="28"/>
      <c r="L19" s="29"/>
      <c r="M19" s="29"/>
      <c r="N19" s="29"/>
      <c r="O19" s="29"/>
      <c r="P19" s="28"/>
      <c r="Q19" s="7"/>
      <c r="R19" s="8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</row>
    <row r="20" spans="1:52" s="9" customFormat="1" ht="15.75" customHeight="1" outlineLevel="1" x14ac:dyDescent="0.2">
      <c r="A20" s="21" t="e">
        <f>+#REF!</f>
        <v>#REF!</v>
      </c>
      <c r="B20" s="81" t="e">
        <f>+#REF!</f>
        <v>#REF!</v>
      </c>
      <c r="C20" s="22">
        <v>0</v>
      </c>
      <c r="D20" s="22"/>
      <c r="E20" s="22"/>
      <c r="F20" s="23" t="e">
        <f>+#REF!</f>
        <v>#REF!</v>
      </c>
      <c r="G20" s="23"/>
      <c r="H20" s="22"/>
      <c r="I20" s="22"/>
      <c r="J20" s="48"/>
      <c r="K20" s="48"/>
      <c r="L20" s="48"/>
      <c r="M20" s="53"/>
      <c r="N20" s="53"/>
      <c r="O20" s="53"/>
      <c r="P20" s="53"/>
      <c r="Q20" s="53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</row>
    <row r="21" spans="1:52" s="9" customFormat="1" ht="15.75" customHeight="1" outlineLevel="1" x14ac:dyDescent="0.2">
      <c r="A21" s="21" t="e">
        <f>+#REF!</f>
        <v>#REF!</v>
      </c>
      <c r="B21" s="81" t="e">
        <f>+#REF!</f>
        <v>#REF!</v>
      </c>
      <c r="C21" s="22">
        <v>0</v>
      </c>
      <c r="D21" s="22"/>
      <c r="E21" s="22"/>
      <c r="F21" s="23" t="e">
        <f>+#REF!</f>
        <v>#REF!</v>
      </c>
      <c r="G21" s="23"/>
      <c r="H21" s="22"/>
      <c r="I21" s="22"/>
      <c r="J21" s="48"/>
      <c r="K21" s="48"/>
      <c r="L21" s="48"/>
      <c r="M21" s="53"/>
      <c r="N21" s="53"/>
      <c r="O21" s="53"/>
      <c r="P21" s="53"/>
      <c r="Q21" s="53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</row>
    <row r="22" spans="1:52" s="9" customFormat="1" ht="15.75" customHeight="1" outlineLevel="1" x14ac:dyDescent="0.2">
      <c r="A22" s="21" t="e">
        <f>+#REF!</f>
        <v>#REF!</v>
      </c>
      <c r="B22" s="81" t="e">
        <f>+#REF!</f>
        <v>#REF!</v>
      </c>
      <c r="C22" s="22"/>
      <c r="D22" s="22"/>
      <c r="E22" s="22"/>
      <c r="F22" s="23" t="e">
        <f>+#REF!</f>
        <v>#REF!</v>
      </c>
      <c r="G22" s="23"/>
      <c r="H22" s="22"/>
      <c r="I22" s="22"/>
      <c r="J22" s="48"/>
      <c r="K22" s="48"/>
      <c r="L22" s="48"/>
      <c r="M22" s="53"/>
      <c r="N22" s="53"/>
      <c r="O22" s="53"/>
      <c r="P22" s="53"/>
      <c r="Q22" s="53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</row>
    <row r="23" spans="1:52" s="9" customFormat="1" ht="15.75" customHeight="1" outlineLevel="1" x14ac:dyDescent="0.2">
      <c r="A23" s="25" t="e">
        <f>+#REF!</f>
        <v>#REF!</v>
      </c>
      <c r="B23" s="26" t="e">
        <f>+#REF!</f>
        <v>#REF!</v>
      </c>
      <c r="C23" s="26">
        <v>0</v>
      </c>
      <c r="D23" s="26"/>
      <c r="E23" s="26"/>
      <c r="F23" s="27" t="e">
        <f>+#REF!</f>
        <v>#REF!</v>
      </c>
      <c r="G23" s="28"/>
      <c r="H23" s="28"/>
      <c r="I23" s="28"/>
      <c r="J23" s="28"/>
      <c r="K23" s="28"/>
      <c r="L23" s="29"/>
      <c r="M23" s="29"/>
      <c r="N23" s="29"/>
      <c r="O23" s="29"/>
      <c r="P23" s="28"/>
      <c r="Q23" s="7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</row>
    <row r="24" spans="1:52" s="9" customFormat="1" ht="15.75" customHeight="1" outlineLevel="1" x14ac:dyDescent="0.2">
      <c r="A24" s="21" t="e">
        <f>+#REF!</f>
        <v>#REF!</v>
      </c>
      <c r="B24" s="81" t="e">
        <f>+#REF!</f>
        <v>#REF!</v>
      </c>
      <c r="C24" s="22"/>
      <c r="D24" s="22"/>
      <c r="E24" s="22"/>
      <c r="F24" s="23" t="e">
        <f>+#REF!</f>
        <v>#REF!</v>
      </c>
      <c r="G24" s="23"/>
      <c r="H24" s="22"/>
      <c r="I24" s="22"/>
      <c r="J24" s="48"/>
      <c r="K24" s="48"/>
      <c r="L24" s="48"/>
      <c r="M24" s="53"/>
      <c r="N24" s="53"/>
      <c r="O24" s="53"/>
      <c r="P24" s="53"/>
      <c r="Q24" s="53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</row>
    <row r="25" spans="1:52" s="9" customFormat="1" ht="15.75" customHeight="1" outlineLevel="1" x14ac:dyDescent="0.2">
      <c r="A25" s="21" t="e">
        <f>+#REF!</f>
        <v>#REF!</v>
      </c>
      <c r="B25" s="81" t="e">
        <f>+#REF!</f>
        <v>#REF!</v>
      </c>
      <c r="C25" s="22"/>
      <c r="D25" s="22"/>
      <c r="E25" s="22"/>
      <c r="F25" s="23" t="e">
        <f>+#REF!</f>
        <v>#REF!</v>
      </c>
      <c r="G25" s="23"/>
      <c r="H25" s="22"/>
      <c r="I25" s="22"/>
      <c r="J25" s="48"/>
      <c r="K25" s="48"/>
      <c r="L25" s="48"/>
      <c r="M25" s="53"/>
      <c r="N25" s="53"/>
      <c r="O25" s="53"/>
      <c r="P25" s="53"/>
      <c r="Q25" s="53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</row>
    <row r="26" spans="1:52" ht="15.75" customHeight="1" x14ac:dyDescent="0.2">
      <c r="A26" t="e">
        <f>+#REF!</f>
        <v>#REF!</v>
      </c>
      <c r="B26" s="83" t="e">
        <f>+#REF!</f>
        <v>#REF!</v>
      </c>
      <c r="F26" t="e">
        <f>+#REF!</f>
        <v>#REF!</v>
      </c>
      <c r="J26" s="48"/>
      <c r="K26" s="48"/>
      <c r="L26" s="48"/>
      <c r="M26" s="53"/>
      <c r="N26" s="53"/>
      <c r="O26" s="53"/>
      <c r="P26" s="53"/>
      <c r="Q26" s="53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5.75" customHeight="1" x14ac:dyDescent="0.2">
      <c r="A27" t="e">
        <f>+#REF!</f>
        <v>#REF!</v>
      </c>
      <c r="B27" s="83" t="e">
        <f>+#REF!</f>
        <v>#REF!</v>
      </c>
      <c r="F27" t="e">
        <f>+#REF!</f>
        <v>#REF!</v>
      </c>
      <c r="J27" s="48"/>
      <c r="K27" s="48"/>
      <c r="L27" s="48"/>
      <c r="M27" s="53"/>
      <c r="N27" s="53"/>
      <c r="O27" s="53"/>
      <c r="P27" s="53"/>
      <c r="Q27" s="53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15.75" customHeight="1" x14ac:dyDescent="0.2">
      <c r="A28" t="e">
        <f>+#REF!</f>
        <v>#REF!</v>
      </c>
      <c r="B28" s="83" t="e">
        <f>+#REF!</f>
        <v>#REF!</v>
      </c>
      <c r="F28" t="e">
        <f>+#REF!</f>
        <v>#REF!</v>
      </c>
      <c r="J28" s="48"/>
      <c r="K28" s="48"/>
      <c r="L28" s="48"/>
      <c r="M28" s="53"/>
      <c r="N28" s="53"/>
      <c r="O28" s="53"/>
      <c r="P28" s="53"/>
      <c r="Q28" s="53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ht="15.75" customHeight="1" x14ac:dyDescent="0.2">
      <c r="A29" t="e">
        <f>+#REF!</f>
        <v>#REF!</v>
      </c>
      <c r="B29" s="83" t="e">
        <f>+#REF!</f>
        <v>#REF!</v>
      </c>
      <c r="F29" t="e">
        <f>+#REF!</f>
        <v>#REF!</v>
      </c>
      <c r="J29" s="48"/>
      <c r="K29" s="48"/>
      <c r="L29" s="48"/>
      <c r="M29" s="53"/>
      <c r="N29" s="53"/>
      <c r="O29" s="53"/>
      <c r="P29" s="53"/>
      <c r="Q29" s="53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</row>
    <row r="30" spans="1:52" ht="15.75" customHeight="1" x14ac:dyDescent="0.2">
      <c r="A30" t="e">
        <f>+#REF!</f>
        <v>#REF!</v>
      </c>
      <c r="B30" s="83" t="e">
        <f>+#REF!</f>
        <v>#REF!</v>
      </c>
      <c r="F30" t="e">
        <f>+#REF!</f>
        <v>#REF!</v>
      </c>
      <c r="J30" s="48"/>
      <c r="K30" s="48"/>
      <c r="L30" s="48"/>
      <c r="M30" s="53"/>
      <c r="N30" s="53"/>
      <c r="O30" s="53"/>
      <c r="P30" s="53"/>
      <c r="Q30" s="53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</row>
    <row r="31" spans="1:52" ht="15.75" customHeight="1" x14ac:dyDescent="0.2">
      <c r="A31" t="e">
        <f>+#REF!</f>
        <v>#REF!</v>
      </c>
      <c r="B31" s="83" t="e">
        <f>+#REF!</f>
        <v>#REF!</v>
      </c>
      <c r="F31" t="e">
        <f>+#REF!</f>
        <v>#REF!</v>
      </c>
      <c r="J31" s="48"/>
      <c r="K31" s="48"/>
      <c r="L31" s="48"/>
      <c r="M31" s="53"/>
      <c r="N31" s="53"/>
      <c r="O31" s="53"/>
      <c r="P31" s="53"/>
      <c r="Q31" s="53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</row>
    <row r="32" spans="1:52" ht="15.75" customHeight="1" x14ac:dyDescent="0.2">
      <c r="A32" t="e">
        <f>+#REF!</f>
        <v>#REF!</v>
      </c>
      <c r="B32" s="83" t="e">
        <f>+#REF!</f>
        <v>#REF!</v>
      </c>
      <c r="F32" t="e">
        <f>+#REF!</f>
        <v>#REF!</v>
      </c>
      <c r="J32" s="48"/>
      <c r="K32" s="48"/>
      <c r="L32" s="48"/>
      <c r="M32" s="53"/>
      <c r="N32" s="53"/>
      <c r="O32" s="53"/>
      <c r="P32" s="53"/>
      <c r="Q32" s="53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</row>
    <row r="33" spans="1:52" ht="15.75" customHeight="1" x14ac:dyDescent="0.2">
      <c r="A33" t="e">
        <f>+#REF!</f>
        <v>#REF!</v>
      </c>
      <c r="B33" s="83" t="e">
        <f>+#REF!</f>
        <v>#REF!</v>
      </c>
      <c r="F33" t="e">
        <f>+#REF!</f>
        <v>#REF!</v>
      </c>
      <c r="J33" s="48"/>
      <c r="K33" s="48"/>
      <c r="L33" s="48"/>
      <c r="M33" s="53"/>
      <c r="N33" s="53"/>
      <c r="O33" s="53"/>
      <c r="P33" s="53"/>
      <c r="Q33" s="53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</row>
    <row r="34" spans="1:52" ht="15.75" customHeight="1" x14ac:dyDescent="0.2">
      <c r="A34" t="e">
        <f>+#REF!</f>
        <v>#REF!</v>
      </c>
      <c r="B34" s="83" t="e">
        <f>+#REF!</f>
        <v>#REF!</v>
      </c>
      <c r="F34" t="e">
        <f>+#REF!</f>
        <v>#REF!</v>
      </c>
    </row>
    <row r="35" spans="1:52" ht="15.75" customHeight="1" x14ac:dyDescent="0.2">
      <c r="A35" t="e">
        <f>+#REF!</f>
        <v>#REF!</v>
      </c>
      <c r="B35" s="83" t="e">
        <f>+#REF!</f>
        <v>#REF!</v>
      </c>
      <c r="F35" t="e">
        <f>+#REF!</f>
        <v>#REF!</v>
      </c>
    </row>
    <row r="36" spans="1:52" ht="15.75" customHeight="1" x14ac:dyDescent="0.2">
      <c r="A36" t="e">
        <f>+#REF!</f>
        <v>#REF!</v>
      </c>
      <c r="B36" s="83" t="e">
        <f>+#REF!</f>
        <v>#REF!</v>
      </c>
      <c r="F36" t="e">
        <f>+#REF!</f>
        <v>#REF!</v>
      </c>
    </row>
    <row r="37" spans="1:52" ht="15.75" customHeight="1" x14ac:dyDescent="0.2">
      <c r="A37" t="e">
        <f>+#REF!</f>
        <v>#REF!</v>
      </c>
      <c r="B37" s="83" t="e">
        <f>+#REF!</f>
        <v>#REF!</v>
      </c>
      <c r="F37" t="e">
        <f>+#REF!</f>
        <v>#REF!</v>
      </c>
    </row>
    <row r="38" spans="1:52" ht="15.75" customHeight="1" x14ac:dyDescent="0.2">
      <c r="A38" t="e">
        <f>+#REF!</f>
        <v>#REF!</v>
      </c>
      <c r="B38" s="83" t="e">
        <f>+#REF!</f>
        <v>#REF!</v>
      </c>
      <c r="F38" t="e">
        <f>+#REF!</f>
        <v>#REF!</v>
      </c>
    </row>
    <row r="39" spans="1:52" ht="15.75" customHeight="1" x14ac:dyDescent="0.2">
      <c r="A39" t="e">
        <f>+#REF!</f>
        <v>#REF!</v>
      </c>
      <c r="B39" s="83" t="e">
        <f>+#REF!</f>
        <v>#REF!</v>
      </c>
      <c r="F39" t="e">
        <f>+#REF!</f>
        <v>#REF!</v>
      </c>
    </row>
    <row r="40" spans="1:52" ht="15.75" customHeight="1" x14ac:dyDescent="0.2">
      <c r="A40" t="e">
        <f>+#REF!</f>
        <v>#REF!</v>
      </c>
      <c r="B40" s="83" t="e">
        <f>+#REF!</f>
        <v>#REF!</v>
      </c>
      <c r="F40" t="e">
        <f>+#REF!</f>
        <v>#REF!</v>
      </c>
    </row>
    <row r="41" spans="1:52" ht="15.75" customHeight="1" x14ac:dyDescent="0.2">
      <c r="A41" t="e">
        <f>+#REF!</f>
        <v>#REF!</v>
      </c>
      <c r="B41" s="83" t="e">
        <f>+#REF!</f>
        <v>#REF!</v>
      </c>
      <c r="F41" t="e">
        <f>+#REF!</f>
        <v>#REF!</v>
      </c>
    </row>
    <row r="42" spans="1:52" ht="15.75" customHeight="1" x14ac:dyDescent="0.2">
      <c r="A42" t="e">
        <f>+#REF!</f>
        <v>#REF!</v>
      </c>
      <c r="B42" s="83" t="e">
        <f>+#REF!</f>
        <v>#REF!</v>
      </c>
      <c r="F42" t="e">
        <f>+#REF!</f>
        <v>#REF!</v>
      </c>
    </row>
    <row r="43" spans="1:52" ht="15.75" customHeight="1" x14ac:dyDescent="0.2">
      <c r="A43" t="e">
        <f>+#REF!</f>
        <v>#REF!</v>
      </c>
      <c r="B43" s="83" t="e">
        <f>+#REF!</f>
        <v>#REF!</v>
      </c>
      <c r="F43" t="e">
        <f>+#REF!</f>
        <v>#REF!</v>
      </c>
    </row>
    <row r="44" spans="1:52" ht="15.75" customHeight="1" x14ac:dyDescent="0.2">
      <c r="A44" t="e">
        <f>+#REF!</f>
        <v>#REF!</v>
      </c>
      <c r="B44" s="83" t="e">
        <f>+#REF!</f>
        <v>#REF!</v>
      </c>
      <c r="F44" t="e">
        <f>+#REF!</f>
        <v>#REF!</v>
      </c>
    </row>
    <row r="45" spans="1:52" ht="15.75" customHeight="1" x14ac:dyDescent="0.2">
      <c r="A45" t="e">
        <f>+#REF!</f>
        <v>#REF!</v>
      </c>
      <c r="B45" s="83" t="e">
        <f>+#REF!</f>
        <v>#REF!</v>
      </c>
      <c r="F45" t="e">
        <f>+#REF!</f>
        <v>#REF!</v>
      </c>
    </row>
    <row r="46" spans="1:52" ht="15.75" customHeight="1" x14ac:dyDescent="0.2">
      <c r="A46" t="e">
        <f>+#REF!</f>
        <v>#REF!</v>
      </c>
      <c r="B46" s="83" t="e">
        <f>+#REF!</f>
        <v>#REF!</v>
      </c>
      <c r="F46" t="e">
        <f>+#REF!</f>
        <v>#REF!</v>
      </c>
    </row>
    <row r="47" spans="1:52" ht="15.75" customHeight="1" x14ac:dyDescent="0.2">
      <c r="A47" t="e">
        <f>+#REF!</f>
        <v>#REF!</v>
      </c>
      <c r="B47" s="83" t="e">
        <f>+#REF!</f>
        <v>#REF!</v>
      </c>
      <c r="F47" t="e">
        <f>+#REF!</f>
        <v>#REF!</v>
      </c>
    </row>
    <row r="48" spans="1:52" ht="15.75" customHeight="1" x14ac:dyDescent="0.2">
      <c r="A48" t="e">
        <f>+#REF!</f>
        <v>#REF!</v>
      </c>
      <c r="B48" s="83" t="e">
        <f>+#REF!</f>
        <v>#REF!</v>
      </c>
      <c r="F48" t="e">
        <f>+#REF!</f>
        <v>#REF!</v>
      </c>
    </row>
    <row r="49" spans="1:6" ht="15.75" customHeight="1" x14ac:dyDescent="0.2">
      <c r="A49" t="e">
        <f>+#REF!</f>
        <v>#REF!</v>
      </c>
      <c r="B49" s="83" t="e">
        <f>+#REF!</f>
        <v>#REF!</v>
      </c>
      <c r="F49" t="e">
        <f>+#REF!</f>
        <v>#REF!</v>
      </c>
    </row>
    <row r="50" spans="1:6" ht="15.75" customHeight="1" x14ac:dyDescent="0.2">
      <c r="A50" t="e">
        <f>+#REF!</f>
        <v>#REF!</v>
      </c>
      <c r="B50" s="83" t="e">
        <f>+#REF!</f>
        <v>#REF!</v>
      </c>
      <c r="F50" t="e">
        <f>+#REF!</f>
        <v>#REF!</v>
      </c>
    </row>
    <row r="51" spans="1:6" ht="15.75" customHeight="1" x14ac:dyDescent="0.2">
      <c r="A51" t="e">
        <f>+#REF!</f>
        <v>#REF!</v>
      </c>
      <c r="B51" s="83" t="e">
        <f>+#REF!</f>
        <v>#REF!</v>
      </c>
      <c r="F51" t="e">
        <f>+#REF!</f>
        <v>#REF!</v>
      </c>
    </row>
    <row r="52" spans="1:6" ht="15.75" customHeight="1" x14ac:dyDescent="0.2">
      <c r="A52" t="e">
        <f>+#REF!</f>
        <v>#REF!</v>
      </c>
      <c r="B52" s="83" t="e">
        <f>+#REF!</f>
        <v>#REF!</v>
      </c>
      <c r="F52" t="e">
        <f>+#REF!</f>
        <v>#REF!</v>
      </c>
    </row>
    <row r="53" spans="1:6" ht="15.75" customHeight="1" x14ac:dyDescent="0.2">
      <c r="A53" t="e">
        <f>+#REF!</f>
        <v>#REF!</v>
      </c>
      <c r="B53" s="83" t="e">
        <f>+#REF!</f>
        <v>#REF!</v>
      </c>
      <c r="F53" t="e">
        <f>+#REF!</f>
        <v>#REF!</v>
      </c>
    </row>
    <row r="54" spans="1:6" ht="15.75" customHeight="1" x14ac:dyDescent="0.2">
      <c r="A54" t="e">
        <f>+#REF!</f>
        <v>#REF!</v>
      </c>
      <c r="B54" s="83" t="e">
        <f>+#REF!</f>
        <v>#REF!</v>
      </c>
      <c r="F54" t="e">
        <f>+#REF!</f>
        <v>#REF!</v>
      </c>
    </row>
    <row r="55" spans="1:6" ht="15.75" customHeight="1" x14ac:dyDescent="0.2">
      <c r="A55" t="e">
        <f>+#REF!</f>
        <v>#REF!</v>
      </c>
      <c r="B55" s="83" t="e">
        <f>+#REF!</f>
        <v>#REF!</v>
      </c>
      <c r="F55" t="e">
        <f>+#REF!</f>
        <v>#REF!</v>
      </c>
    </row>
    <row r="56" spans="1:6" ht="15.75" customHeight="1" x14ac:dyDescent="0.2">
      <c r="A56" t="e">
        <f>+#REF!</f>
        <v>#REF!</v>
      </c>
      <c r="B56" s="83" t="e">
        <f>+#REF!</f>
        <v>#REF!</v>
      </c>
      <c r="F56" t="e">
        <f>+#REF!</f>
        <v>#REF!</v>
      </c>
    </row>
    <row r="57" spans="1:6" ht="15.75" customHeight="1" x14ac:dyDescent="0.2">
      <c r="A57" t="e">
        <f>+#REF!</f>
        <v>#REF!</v>
      </c>
      <c r="B57" s="83" t="e">
        <f>+#REF!</f>
        <v>#REF!</v>
      </c>
      <c r="F57" t="e">
        <f>+#REF!</f>
        <v>#REF!</v>
      </c>
    </row>
    <row r="58" spans="1:6" ht="15.75" customHeight="1" x14ac:dyDescent="0.2">
      <c r="A58" t="e">
        <f>+#REF!</f>
        <v>#REF!</v>
      </c>
      <c r="B58" s="83" t="e">
        <f>+#REF!</f>
        <v>#REF!</v>
      </c>
      <c r="F58" t="e">
        <f>+#REF!</f>
        <v>#REF!</v>
      </c>
    </row>
    <row r="59" spans="1:6" ht="15.75" customHeight="1" x14ac:dyDescent="0.2">
      <c r="A59" t="e">
        <f>+#REF!</f>
        <v>#REF!</v>
      </c>
      <c r="B59" s="83" t="e">
        <f>+#REF!</f>
        <v>#REF!</v>
      </c>
      <c r="F59" t="e">
        <f>+#REF!</f>
        <v>#REF!</v>
      </c>
    </row>
    <row r="60" spans="1:6" ht="15.75" customHeight="1" x14ac:dyDescent="0.2">
      <c r="A60" t="e">
        <f>+#REF!</f>
        <v>#REF!</v>
      </c>
      <c r="B60" s="83" t="e">
        <f>+#REF!</f>
        <v>#REF!</v>
      </c>
      <c r="F60" t="e">
        <f>+#REF!</f>
        <v>#REF!</v>
      </c>
    </row>
    <row r="61" spans="1:6" ht="15.75" customHeight="1" x14ac:dyDescent="0.2">
      <c r="A61" t="e">
        <f>+#REF!</f>
        <v>#REF!</v>
      </c>
      <c r="B61" s="83" t="e">
        <f>+#REF!</f>
        <v>#REF!</v>
      </c>
      <c r="F61" t="e">
        <f>+#REF!</f>
        <v>#REF!</v>
      </c>
    </row>
    <row r="62" spans="1:6" ht="15.75" customHeight="1" x14ac:dyDescent="0.2">
      <c r="A62" t="e">
        <f>+#REF!</f>
        <v>#REF!</v>
      </c>
      <c r="B62" s="83" t="e">
        <f>+#REF!</f>
        <v>#REF!</v>
      </c>
      <c r="F62" t="e">
        <f>+#REF!</f>
        <v>#REF!</v>
      </c>
    </row>
    <row r="63" spans="1:6" ht="15.75" customHeight="1" x14ac:dyDescent="0.2">
      <c r="A63" t="e">
        <f>+#REF!</f>
        <v>#REF!</v>
      </c>
      <c r="B63" s="83" t="e">
        <f>+#REF!</f>
        <v>#REF!</v>
      </c>
      <c r="F63" t="e">
        <f>+#REF!</f>
        <v>#REF!</v>
      </c>
    </row>
    <row r="64" spans="1:6" ht="15.75" customHeight="1" x14ac:dyDescent="0.2">
      <c r="A64" t="e">
        <f>+#REF!</f>
        <v>#REF!</v>
      </c>
      <c r="B64" s="83" t="e">
        <f>+#REF!</f>
        <v>#REF!</v>
      </c>
      <c r="F64" t="e">
        <f>+#REF!</f>
        <v>#REF!</v>
      </c>
    </row>
    <row r="65" spans="1:6" ht="15.75" customHeight="1" x14ac:dyDescent="0.2">
      <c r="A65" t="e">
        <f>+#REF!</f>
        <v>#REF!</v>
      </c>
      <c r="B65" s="83" t="e">
        <f>+#REF!</f>
        <v>#REF!</v>
      </c>
      <c r="F65" t="e">
        <f>+#REF!</f>
        <v>#REF!</v>
      </c>
    </row>
    <row r="66" spans="1:6" ht="15.75" customHeight="1" x14ac:dyDescent="0.2">
      <c r="A66" t="e">
        <f>+#REF!</f>
        <v>#REF!</v>
      </c>
      <c r="B66" s="83" t="e">
        <f>+#REF!</f>
        <v>#REF!</v>
      </c>
      <c r="F66" t="e">
        <f>+#REF!</f>
        <v>#REF!</v>
      </c>
    </row>
    <row r="67" spans="1:6" ht="15.75" customHeight="1" x14ac:dyDescent="0.2">
      <c r="A67" t="e">
        <f>+#REF!</f>
        <v>#REF!</v>
      </c>
      <c r="B67" s="83" t="e">
        <f>+#REF!</f>
        <v>#REF!</v>
      </c>
      <c r="F67" t="e">
        <f>+#REF!</f>
        <v>#REF!</v>
      </c>
    </row>
    <row r="68" spans="1:6" ht="15.75" customHeight="1" x14ac:dyDescent="0.2">
      <c r="A68" t="e">
        <f>+#REF!</f>
        <v>#REF!</v>
      </c>
      <c r="B68" s="83" t="e">
        <f>+#REF!</f>
        <v>#REF!</v>
      </c>
      <c r="F68" t="e">
        <f>+#REF!</f>
        <v>#REF!</v>
      </c>
    </row>
    <row r="69" spans="1:6" ht="15.75" customHeight="1" x14ac:dyDescent="0.2">
      <c r="A69" t="e">
        <f>+#REF!</f>
        <v>#REF!</v>
      </c>
      <c r="B69" s="82" t="e">
        <f>+#REF!</f>
        <v>#REF!</v>
      </c>
      <c r="F69" t="e">
        <f>+#REF!</f>
        <v>#REF!</v>
      </c>
    </row>
    <row r="70" spans="1:6" ht="15.75" customHeight="1" x14ac:dyDescent="0.2">
      <c r="A70" t="e">
        <f>+#REF!</f>
        <v>#REF!</v>
      </c>
      <c r="B70" s="82" t="e">
        <f>+#REF!</f>
        <v>#REF!</v>
      </c>
      <c r="F70" t="e">
        <f>+#REF!</f>
        <v>#REF!</v>
      </c>
    </row>
    <row r="71" spans="1:6" ht="15.75" customHeight="1" x14ac:dyDescent="0.2">
      <c r="A71" t="e">
        <f>+#REF!</f>
        <v>#REF!</v>
      </c>
      <c r="B71" s="82" t="e">
        <f>+#REF!</f>
        <v>#REF!</v>
      </c>
      <c r="F71" t="e">
        <f>+#REF!</f>
        <v>#REF!</v>
      </c>
    </row>
    <row r="72" spans="1:6" ht="15.75" customHeight="1" x14ac:dyDescent="0.2">
      <c r="A72" t="e">
        <f>+#REF!</f>
        <v>#REF!</v>
      </c>
      <c r="B72" s="82" t="e">
        <f>+#REF!</f>
        <v>#REF!</v>
      </c>
      <c r="F72" t="e">
        <f>+#REF!</f>
        <v>#REF!</v>
      </c>
    </row>
    <row r="73" spans="1:6" ht="15.75" customHeight="1" x14ac:dyDescent="0.2">
      <c r="A73" t="e">
        <f>+#REF!</f>
        <v>#REF!</v>
      </c>
      <c r="B73" s="82" t="e">
        <f>+#REF!</f>
        <v>#REF!</v>
      </c>
      <c r="F73" t="e">
        <f>+#REF!</f>
        <v>#REF!</v>
      </c>
    </row>
    <row r="74" spans="1:6" ht="15.75" customHeight="1" x14ac:dyDescent="0.2">
      <c r="A74" t="e">
        <f>+#REF!</f>
        <v>#REF!</v>
      </c>
      <c r="B74" s="82" t="e">
        <f>+#REF!</f>
        <v>#REF!</v>
      </c>
      <c r="F74" t="e">
        <f>+#REF!</f>
        <v>#REF!</v>
      </c>
    </row>
    <row r="75" spans="1:6" ht="15.75" customHeight="1" x14ac:dyDescent="0.2">
      <c r="A75" t="e">
        <f>+#REF!</f>
        <v>#REF!</v>
      </c>
      <c r="B75" s="82" t="e">
        <f>+#REF!</f>
        <v>#REF!</v>
      </c>
      <c r="F75" t="e">
        <f>+#REF!</f>
        <v>#REF!</v>
      </c>
    </row>
    <row r="76" spans="1:6" ht="15.75" customHeight="1" x14ac:dyDescent="0.2">
      <c r="A76" t="e">
        <f>+#REF!</f>
        <v>#REF!</v>
      </c>
      <c r="B76" s="82" t="e">
        <f>+#REF!</f>
        <v>#REF!</v>
      </c>
      <c r="F76" t="e">
        <f>+#REF!</f>
        <v>#REF!</v>
      </c>
    </row>
    <row r="77" spans="1:6" ht="15.75" customHeight="1" x14ac:dyDescent="0.2">
      <c r="A77" t="e">
        <f>+#REF!</f>
        <v>#REF!</v>
      </c>
      <c r="B77" s="82" t="e">
        <f>+#REF!</f>
        <v>#REF!</v>
      </c>
      <c r="F77" t="e">
        <f>+#REF!</f>
        <v>#REF!</v>
      </c>
    </row>
    <row r="78" spans="1:6" ht="15.75" customHeight="1" x14ac:dyDescent="0.2">
      <c r="A78" t="e">
        <f>+#REF!</f>
        <v>#REF!</v>
      </c>
      <c r="B78" s="82" t="e">
        <f>+#REF!</f>
        <v>#REF!</v>
      </c>
      <c r="F78" t="e">
        <f>+#REF!</f>
        <v>#REF!</v>
      </c>
    </row>
    <row r="79" spans="1:6" ht="15.75" customHeight="1" x14ac:dyDescent="0.2">
      <c r="A79" t="e">
        <f>+#REF!</f>
        <v>#REF!</v>
      </c>
      <c r="B79" s="82" t="e">
        <f>+#REF!</f>
        <v>#REF!</v>
      </c>
      <c r="F79" t="e">
        <f>+#REF!</f>
        <v>#REF!</v>
      </c>
    </row>
    <row r="80" spans="1:6" ht="15.75" customHeight="1" x14ac:dyDescent="0.2">
      <c r="A80" t="e">
        <f>+#REF!</f>
        <v>#REF!</v>
      </c>
      <c r="B80" s="82" t="e">
        <f>+#REF!</f>
        <v>#REF!</v>
      </c>
      <c r="F80" t="e">
        <f>+#REF!</f>
        <v>#REF!</v>
      </c>
    </row>
    <row r="81" spans="1:6" ht="15.75" customHeight="1" x14ac:dyDescent="0.2">
      <c r="A81" t="e">
        <f>+#REF!</f>
        <v>#REF!</v>
      </c>
      <c r="B81" s="82" t="e">
        <f>+#REF!</f>
        <v>#REF!</v>
      </c>
      <c r="F81" t="e">
        <f>+#REF!</f>
        <v>#REF!</v>
      </c>
    </row>
    <row r="82" spans="1:6" ht="15.75" customHeight="1" x14ac:dyDescent="0.2">
      <c r="A82" t="e">
        <f>+#REF!</f>
        <v>#REF!</v>
      </c>
      <c r="B82" s="82" t="e">
        <f>+#REF!</f>
        <v>#REF!</v>
      </c>
      <c r="F82" t="e">
        <f>+#REF!</f>
        <v>#REF!</v>
      </c>
    </row>
    <row r="83" spans="1:6" ht="15.75" customHeight="1" x14ac:dyDescent="0.2">
      <c r="A83" t="e">
        <f>+#REF!</f>
        <v>#REF!</v>
      </c>
      <c r="B83" s="82" t="e">
        <f>+#REF!</f>
        <v>#REF!</v>
      </c>
      <c r="F83" t="e">
        <f>+#REF!</f>
        <v>#REF!</v>
      </c>
    </row>
    <row r="84" spans="1:6" ht="15.75" customHeight="1" x14ac:dyDescent="0.2">
      <c r="A84" t="e">
        <f>+#REF!</f>
        <v>#REF!</v>
      </c>
      <c r="B84" s="82" t="e">
        <f>+#REF!</f>
        <v>#REF!</v>
      </c>
      <c r="F84" t="e">
        <f>+#REF!</f>
        <v>#REF!</v>
      </c>
    </row>
    <row r="85" spans="1:6" ht="15.75" customHeight="1" x14ac:dyDescent="0.2">
      <c r="A85" t="e">
        <f>+#REF!</f>
        <v>#REF!</v>
      </c>
      <c r="B85" s="82" t="e">
        <f>+#REF!</f>
        <v>#REF!</v>
      </c>
      <c r="F85" t="e">
        <f>+#REF!</f>
        <v>#REF!</v>
      </c>
    </row>
    <row r="86" spans="1:6" ht="15.75" customHeight="1" x14ac:dyDescent="0.2">
      <c r="A86" t="e">
        <f>+#REF!</f>
        <v>#REF!</v>
      </c>
      <c r="B86" s="82" t="e">
        <f>+#REF!</f>
        <v>#REF!</v>
      </c>
      <c r="F86" t="e">
        <f>+#REF!</f>
        <v>#REF!</v>
      </c>
    </row>
    <row r="87" spans="1:6" ht="15.75" customHeight="1" x14ac:dyDescent="0.2">
      <c r="A87" t="e">
        <f>+#REF!</f>
        <v>#REF!</v>
      </c>
      <c r="B87" s="82" t="e">
        <f>+#REF!</f>
        <v>#REF!</v>
      </c>
      <c r="F87" t="e">
        <f>+#REF!</f>
        <v>#REF!</v>
      </c>
    </row>
    <row r="88" spans="1:6" ht="15.75" customHeight="1" x14ac:dyDescent="0.2">
      <c r="A88" t="e">
        <f>+#REF!</f>
        <v>#REF!</v>
      </c>
      <c r="B88" s="82" t="e">
        <f>+#REF!</f>
        <v>#REF!</v>
      </c>
      <c r="F88" t="e">
        <f>+#REF!</f>
        <v>#REF!</v>
      </c>
    </row>
    <row r="89" spans="1:6" ht="15.75" customHeight="1" x14ac:dyDescent="0.2">
      <c r="A89" t="e">
        <f>+#REF!</f>
        <v>#REF!</v>
      </c>
      <c r="B89" s="82" t="e">
        <f>+#REF!</f>
        <v>#REF!</v>
      </c>
      <c r="F89" t="e">
        <f>+#REF!</f>
        <v>#REF!</v>
      </c>
    </row>
    <row r="90" spans="1:6" ht="15.75" customHeight="1" x14ac:dyDescent="0.2">
      <c r="A90" t="e">
        <f>+#REF!</f>
        <v>#REF!</v>
      </c>
      <c r="B90" s="82" t="e">
        <f>+#REF!</f>
        <v>#REF!</v>
      </c>
      <c r="F90" t="e">
        <f>+#REF!</f>
        <v>#REF!</v>
      </c>
    </row>
  </sheetData>
  <mergeCells count="49">
    <mergeCell ref="B1:AA1"/>
    <mergeCell ref="J2:P2"/>
    <mergeCell ref="Q2:AB2"/>
    <mergeCell ref="AC2:AN2"/>
    <mergeCell ref="N3:N4"/>
    <mergeCell ref="U3:U4"/>
    <mergeCell ref="V3:V4"/>
    <mergeCell ref="W3:W4"/>
    <mergeCell ref="X3:X4"/>
    <mergeCell ref="AI3:AI4"/>
    <mergeCell ref="O3:O4"/>
    <mergeCell ref="P3:P4"/>
    <mergeCell ref="Q3:Q4"/>
    <mergeCell ref="R3:R4"/>
    <mergeCell ref="Y3:Y4"/>
    <mergeCell ref="AE3:AE4"/>
    <mergeCell ref="AO2:AZ2"/>
    <mergeCell ref="F3:H3"/>
    <mergeCell ref="J3:J4"/>
    <mergeCell ref="K3:K4"/>
    <mergeCell ref="L3:L4"/>
    <mergeCell ref="M3:M4"/>
    <mergeCell ref="S3:S4"/>
    <mergeCell ref="AZ3:AZ4"/>
    <mergeCell ref="AR3:AR4"/>
    <mergeCell ref="AS3:AS4"/>
    <mergeCell ref="AT3:AT4"/>
    <mergeCell ref="AU3:AU4"/>
    <mergeCell ref="AV3:AV4"/>
    <mergeCell ref="AW3:AW4"/>
    <mergeCell ref="AX3:AX4"/>
    <mergeCell ref="AY3:AY4"/>
    <mergeCell ref="AQ3:AQ4"/>
    <mergeCell ref="AF3:AF4"/>
    <mergeCell ref="AG3:AG4"/>
    <mergeCell ref="AH3:AH4"/>
    <mergeCell ref="AN3:AN4"/>
    <mergeCell ref="AO3:AO4"/>
    <mergeCell ref="AP3:AP4"/>
    <mergeCell ref="AJ3:AJ4"/>
    <mergeCell ref="AK3:AK4"/>
    <mergeCell ref="AL3:AL4"/>
    <mergeCell ref="AM3:AM4"/>
    <mergeCell ref="T3:T4"/>
    <mergeCell ref="AB3:AB4"/>
    <mergeCell ref="Z3:Z4"/>
    <mergeCell ref="AA3:AA4"/>
    <mergeCell ref="AD3:AD4"/>
    <mergeCell ref="AC3:A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showGridLines="0" tabSelected="1" topLeftCell="D1" zoomScale="70" zoomScaleNormal="70" workbookViewId="0">
      <selection activeCell="E48" sqref="E48"/>
    </sheetView>
  </sheetViews>
  <sheetFormatPr defaultColWidth="13" defaultRowHeight="15.75" x14ac:dyDescent="0.2"/>
  <cols>
    <col min="1" max="1" width="71.42578125" style="165" bestFit="1" customWidth="1"/>
    <col min="2" max="2" width="15.7109375" style="167" customWidth="1"/>
    <col min="3" max="3" width="15.28515625" style="167" customWidth="1"/>
    <col min="4" max="4" width="17.7109375" style="166" customWidth="1"/>
    <col min="5" max="5" width="18.5703125" style="165" customWidth="1"/>
    <col min="6" max="6" width="15.28515625" style="165" customWidth="1"/>
    <col min="7" max="16384" width="13" style="165"/>
  </cols>
  <sheetData>
    <row r="1" spans="1:23" x14ac:dyDescent="0.2">
      <c r="B1" s="232"/>
    </row>
    <row r="2" spans="1:23" s="183" customFormat="1" ht="15" customHeight="1" x14ac:dyDescent="0.2">
      <c r="A2" s="251"/>
      <c r="B2" s="251"/>
      <c r="C2" s="251"/>
      <c r="D2" s="251"/>
      <c r="G2" s="229">
        <v>2014</v>
      </c>
      <c r="H2" s="248">
        <v>2015</v>
      </c>
      <c r="I2" s="248"/>
      <c r="J2" s="248">
        <v>2016</v>
      </c>
      <c r="K2" s="248"/>
      <c r="L2" s="248">
        <v>2017</v>
      </c>
      <c r="M2" s="248"/>
      <c r="N2" s="248">
        <v>2018</v>
      </c>
      <c r="O2" s="248"/>
      <c r="P2" s="248">
        <v>2019</v>
      </c>
      <c r="Q2" s="248"/>
      <c r="R2" s="248">
        <v>2020</v>
      </c>
      <c r="S2" s="248"/>
    </row>
    <row r="3" spans="1:23" s="183" customFormat="1" ht="15" customHeight="1" x14ac:dyDescent="0.2">
      <c r="A3" s="187"/>
      <c r="B3" s="187"/>
      <c r="C3" s="187"/>
      <c r="D3" s="209" t="s">
        <v>142</v>
      </c>
      <c r="E3" s="209" t="s">
        <v>79</v>
      </c>
      <c r="F3" s="209" t="s">
        <v>135</v>
      </c>
      <c r="G3" s="209" t="s">
        <v>162</v>
      </c>
      <c r="H3" s="209" t="s">
        <v>161</v>
      </c>
      <c r="I3" s="209" t="s">
        <v>162</v>
      </c>
      <c r="J3" s="209" t="s">
        <v>161</v>
      </c>
      <c r="K3" s="209" t="s">
        <v>162</v>
      </c>
      <c r="L3" s="209" t="s">
        <v>161</v>
      </c>
      <c r="M3" s="209" t="s">
        <v>162</v>
      </c>
      <c r="N3" s="209" t="s">
        <v>161</v>
      </c>
      <c r="O3" s="209" t="s">
        <v>162</v>
      </c>
      <c r="P3" s="209" t="s">
        <v>161</v>
      </c>
      <c r="Q3" s="221" t="s">
        <v>162</v>
      </c>
      <c r="R3" s="229" t="s">
        <v>161</v>
      </c>
      <c r="S3" s="229" t="s">
        <v>162</v>
      </c>
    </row>
    <row r="4" spans="1:23" s="183" customFormat="1" x14ac:dyDescent="0.2">
      <c r="A4" s="249" t="s">
        <v>144</v>
      </c>
      <c r="B4" s="250"/>
      <c r="C4" s="250"/>
      <c r="D4" s="190">
        <f>+D5+D11</f>
        <v>403014769.23076928</v>
      </c>
      <c r="E4" s="190">
        <f>+D4</f>
        <v>403014769.23076928</v>
      </c>
      <c r="F4" s="218">
        <f t="shared" ref="F4:F28" si="0">+E4/D4</f>
        <v>1</v>
      </c>
      <c r="G4" s="190">
        <f t="shared" ref="G4:Q4" si="1">+G5+G11</f>
        <v>0</v>
      </c>
      <c r="H4" s="190">
        <f t="shared" si="1"/>
        <v>240960</v>
      </c>
      <c r="I4" s="190">
        <f t="shared" si="1"/>
        <v>321280</v>
      </c>
      <c r="J4" s="190">
        <f t="shared" si="1"/>
        <v>9834243.3313702624</v>
      </c>
      <c r="K4" s="190">
        <f t="shared" si="1"/>
        <v>22821295.136103339</v>
      </c>
      <c r="L4" s="190">
        <f t="shared" si="1"/>
        <v>35709635.819854043</v>
      </c>
      <c r="M4" s="190">
        <f t="shared" si="1"/>
        <v>78599219.877266601</v>
      </c>
      <c r="N4" s="190">
        <f t="shared" si="1"/>
        <v>88248892.301757187</v>
      </c>
      <c r="O4" s="190">
        <f t="shared" si="1"/>
        <v>72131862.279010117</v>
      </c>
      <c r="P4" s="190">
        <f t="shared" si="1"/>
        <v>56734247.15992672</v>
      </c>
      <c r="Q4" s="190">
        <f t="shared" si="1"/>
        <v>19186566.662740525</v>
      </c>
      <c r="R4" s="190">
        <f t="shared" ref="R4:S4" si="2">+R5+R11</f>
        <v>9593283.3313702624</v>
      </c>
      <c r="S4" s="190">
        <f t="shared" si="2"/>
        <v>9593283.3313702624</v>
      </c>
    </row>
    <row r="5" spans="1:23" ht="31.5" x14ac:dyDescent="0.2">
      <c r="A5" s="177" t="s">
        <v>204</v>
      </c>
      <c r="B5" s="178" t="s">
        <v>141</v>
      </c>
      <c r="C5" s="178" t="s">
        <v>140</v>
      </c>
      <c r="D5" s="175">
        <f>SUM(D6:D10)</f>
        <v>211149102.60336405</v>
      </c>
      <c r="E5" s="175">
        <f t="shared" ref="E5:E28" si="3">+D5</f>
        <v>211149102.60336405</v>
      </c>
      <c r="F5" s="219">
        <f t="shared" si="0"/>
        <v>1</v>
      </c>
      <c r="G5" s="175">
        <f t="shared" ref="G5:Q5" si="4">SUM(G6:G10)</f>
        <v>0</v>
      </c>
      <c r="H5" s="175">
        <f t="shared" si="4"/>
        <v>240960</v>
      </c>
      <c r="I5" s="175">
        <f t="shared" si="4"/>
        <v>321280</v>
      </c>
      <c r="J5" s="175">
        <f t="shared" si="4"/>
        <v>240960</v>
      </c>
      <c r="K5" s="175">
        <f t="shared" si="4"/>
        <v>3634728.4733628137</v>
      </c>
      <c r="L5" s="175">
        <f t="shared" si="4"/>
        <v>16523069.157113517</v>
      </c>
      <c r="M5" s="175">
        <f t="shared" si="4"/>
        <v>58869637.17690134</v>
      </c>
      <c r="N5" s="175">
        <f t="shared" si="4"/>
        <v>59469042.307646409</v>
      </c>
      <c r="O5" s="175">
        <f t="shared" si="4"/>
        <v>43352012.284899332</v>
      </c>
      <c r="P5" s="175">
        <f t="shared" si="4"/>
        <v>28497413.20344067</v>
      </c>
      <c r="Q5" s="175">
        <f t="shared" si="4"/>
        <v>0</v>
      </c>
      <c r="R5" s="175">
        <f t="shared" ref="R5:S5" si="5">SUM(R6:R10)</f>
        <v>0</v>
      </c>
      <c r="S5" s="175">
        <f t="shared" si="5"/>
        <v>0</v>
      </c>
    </row>
    <row r="6" spans="1:23" x14ac:dyDescent="0.2">
      <c r="A6" s="170" t="s">
        <v>227</v>
      </c>
      <c r="B6" s="174">
        <v>51</v>
      </c>
      <c r="C6" s="174" t="s">
        <v>145</v>
      </c>
      <c r="D6" s="169">
        <v>803200</v>
      </c>
      <c r="E6" s="169">
        <f>+D6</f>
        <v>803200</v>
      </c>
      <c r="F6" s="220">
        <f t="shared" si="0"/>
        <v>1</v>
      </c>
      <c r="G6" s="193">
        <f>+$D6*'Plan Financ porcentaje'!D6</f>
        <v>0</v>
      </c>
      <c r="H6" s="193">
        <f>+$D6*'Plan Financ porcentaje'!E6</f>
        <v>240960</v>
      </c>
      <c r="I6" s="193">
        <f>+$D6*'Plan Financ porcentaje'!F6</f>
        <v>321280</v>
      </c>
      <c r="J6" s="193">
        <f>+$D6*'Plan Financ porcentaje'!G6</f>
        <v>240960</v>
      </c>
      <c r="K6" s="193">
        <f>+$D6*'Plan Financ porcentaje'!H6</f>
        <v>0</v>
      </c>
      <c r="L6" s="193">
        <f>+$D6*'Plan Financ porcentaje'!I6</f>
        <v>0</v>
      </c>
      <c r="M6" s="193">
        <f>+$D6*'Plan Financ porcentaje'!J6</f>
        <v>0</v>
      </c>
      <c r="N6" s="193">
        <f>+$D6*'Plan Financ porcentaje'!K6</f>
        <v>0</v>
      </c>
      <c r="O6" s="193">
        <f>+$D6*'Plan Financ porcentaje'!L6</f>
        <v>0</v>
      </c>
      <c r="P6" s="193">
        <f>+$D6*'Plan Financ porcentaje'!M6</f>
        <v>0</v>
      </c>
      <c r="Q6" s="193">
        <f>+$D6*'Plan Financ porcentaje'!N6</f>
        <v>0</v>
      </c>
      <c r="R6" s="193">
        <f>+$D6*'Plan Financ porcentaje'!O6</f>
        <v>0</v>
      </c>
      <c r="S6" s="193">
        <f>+$D6*'Plan Financ porcentaje'!P6</f>
        <v>0</v>
      </c>
      <c r="T6" s="189">
        <f>+D6-SUM(G6:S6)</f>
        <v>0</v>
      </c>
    </row>
    <row r="7" spans="1:23" x14ac:dyDescent="0.2">
      <c r="A7" s="170" t="s">
        <v>143</v>
      </c>
      <c r="B7" s="174">
        <v>51</v>
      </c>
      <c r="C7" s="174" t="s">
        <v>145</v>
      </c>
      <c r="D7" s="169">
        <v>150936888.91681272</v>
      </c>
      <c r="E7" s="169">
        <f t="shared" si="3"/>
        <v>150936888.91681272</v>
      </c>
      <c r="F7" s="220">
        <f t="shared" si="0"/>
        <v>1</v>
      </c>
      <c r="G7" s="193">
        <f>+$D7*'Plan Financ porcentaje'!D7</f>
        <v>0</v>
      </c>
      <c r="H7" s="193">
        <f>+$D7*'Plan Financ porcentaje'!E7</f>
        <v>0</v>
      </c>
      <c r="I7" s="193">
        <f>+$D7*'Plan Financ porcentaje'!F7</f>
        <v>0</v>
      </c>
      <c r="J7" s="193">
        <f>+$D7*'Plan Financ porcentaje'!G7</f>
        <v>0</v>
      </c>
      <c r="K7" s="193">
        <f>+$D7*'Plan Financ porcentaje'!H7</f>
        <v>0</v>
      </c>
      <c r="L7" s="193">
        <f>+$D7*'Plan Financ porcentaje'!I7</f>
        <v>7546844.4458406363</v>
      </c>
      <c r="M7" s="193">
        <f>+$D7*'Plan Financ porcentaje'!J7</f>
        <v>45281066.675043814</v>
      </c>
      <c r="N7" s="193">
        <f>+$D7*'Plan Financ porcentaje'!K7</f>
        <v>45281066.675043814</v>
      </c>
      <c r="O7" s="193">
        <f>+$D7*'Plan Financ porcentaje'!L7</f>
        <v>30187377.783362545</v>
      </c>
      <c r="P7" s="193">
        <f>+$D7*'Plan Financ porcentaje'!M7</f>
        <v>22640533.337521907</v>
      </c>
      <c r="Q7" s="193">
        <f>+$D7*'Plan Financ porcentaje'!N7</f>
        <v>0</v>
      </c>
      <c r="R7" s="193">
        <f>+$D7*'Plan Financ porcentaje'!O7</f>
        <v>0</v>
      </c>
      <c r="S7" s="193">
        <f>+$D7*'Plan Financ porcentaje'!P7</f>
        <v>0</v>
      </c>
      <c r="T7" s="189">
        <f t="shared" ref="T7:T10" si="6">+D7-SUM(G7:S7)</f>
        <v>0</v>
      </c>
    </row>
    <row r="8" spans="1:23" x14ac:dyDescent="0.2">
      <c r="A8" s="170" t="s">
        <v>150</v>
      </c>
      <c r="B8" s="185">
        <v>4</v>
      </c>
      <c r="C8" s="174" t="s">
        <v>226</v>
      </c>
      <c r="D8" s="169">
        <v>23061728.952923216</v>
      </c>
      <c r="E8" s="169">
        <f t="shared" si="3"/>
        <v>23061728.952923216</v>
      </c>
      <c r="F8" s="220">
        <f t="shared" si="0"/>
        <v>1</v>
      </c>
      <c r="G8" s="193">
        <f>+$D8*'Plan Financ porcentaje'!D8</f>
        <v>0</v>
      </c>
      <c r="H8" s="193">
        <f>+$D8*'Plan Financ porcentaje'!E8</f>
        <v>0</v>
      </c>
      <c r="I8" s="193">
        <f>+$D8*'Plan Financ porcentaje'!F8</f>
        <v>0</v>
      </c>
      <c r="J8" s="193">
        <f>+$D8*'Plan Financ porcentaje'!G8</f>
        <v>0</v>
      </c>
      <c r="K8" s="193">
        <f>+$D8*'Plan Financ porcentaje'!H8</f>
        <v>0</v>
      </c>
      <c r="L8" s="193">
        <f>+$D8*'Plan Financ porcentaje'!I8</f>
        <v>2306172.8952923217</v>
      </c>
      <c r="M8" s="193">
        <f>+$D8*'Plan Financ porcentaje'!J8</f>
        <v>6918518.6858769646</v>
      </c>
      <c r="N8" s="193">
        <f>+$D8*'Plan Financ porcentaje'!K8</f>
        <v>6918518.6858769646</v>
      </c>
      <c r="O8" s="193">
        <f>+$D8*'Plan Financ porcentaje'!L8</f>
        <v>3459259.3429384823</v>
      </c>
      <c r="P8" s="193">
        <f>+$D8*'Plan Financ porcentaje'!M8</f>
        <v>3459259.3429384823</v>
      </c>
      <c r="Q8" s="193">
        <f>+$D8*'Plan Financ porcentaje'!N8</f>
        <v>0</v>
      </c>
      <c r="R8" s="193">
        <f>+$D8*'Plan Financ porcentaje'!O8</f>
        <v>0</v>
      </c>
      <c r="S8" s="193">
        <f>+$D8*'Plan Financ porcentaje'!P8</f>
        <v>0</v>
      </c>
      <c r="T8" s="189">
        <f t="shared" si="6"/>
        <v>0</v>
      </c>
    </row>
    <row r="9" spans="1:23" x14ac:dyDescent="0.2">
      <c r="A9" s="170" t="s">
        <v>149</v>
      </c>
      <c r="B9" s="215">
        <v>11</v>
      </c>
      <c r="C9" s="174" t="s">
        <v>226</v>
      </c>
      <c r="D9" s="169">
        <v>24359182.118726742</v>
      </c>
      <c r="E9" s="169">
        <f t="shared" si="3"/>
        <v>24359182.118726742</v>
      </c>
      <c r="F9" s="220">
        <f t="shared" si="0"/>
        <v>1</v>
      </c>
      <c r="G9" s="193">
        <f>+$D9*'Plan Financ porcentaje'!D9</f>
        <v>0</v>
      </c>
      <c r="H9" s="193">
        <f>+$D9*'Plan Financ porcentaje'!E9</f>
        <v>0</v>
      </c>
      <c r="I9" s="193">
        <f>+$D9*'Plan Financ porcentaje'!F9</f>
        <v>0</v>
      </c>
      <c r="J9" s="193">
        <f>+$D9*'Plan Financ porcentaje'!G9</f>
        <v>0</v>
      </c>
      <c r="K9" s="193">
        <f>+$D9*'Plan Financ porcentaje'!H9</f>
        <v>2435918.2118726741</v>
      </c>
      <c r="L9" s="193">
        <f>+$D9*'Plan Financ porcentaje'!I9</f>
        <v>4871836.4237453481</v>
      </c>
      <c r="M9" s="193">
        <f>+$D9*'Plan Financ porcentaje'!J9</f>
        <v>4871836.4237453481</v>
      </c>
      <c r="N9" s="193">
        <f>+$D9*'Plan Financ porcentaje'!K9</f>
        <v>4871836.4237453481</v>
      </c>
      <c r="O9" s="193">
        <f>+$D9*'Plan Financ porcentaje'!L9</f>
        <v>7307754.6356180226</v>
      </c>
      <c r="P9" s="193">
        <f>+$D9*'Plan Financ porcentaje'!M9</f>
        <v>0</v>
      </c>
      <c r="Q9" s="193">
        <f>+$D9*'Plan Financ porcentaje'!N9</f>
        <v>0</v>
      </c>
      <c r="R9" s="193">
        <f>+$D9*'Plan Financ porcentaje'!O9</f>
        <v>0</v>
      </c>
      <c r="S9" s="193">
        <f>+$D9*'Plan Financ porcentaje'!P9</f>
        <v>0</v>
      </c>
      <c r="T9" s="189">
        <f t="shared" si="6"/>
        <v>0</v>
      </c>
    </row>
    <row r="10" spans="1:23" x14ac:dyDescent="0.2">
      <c r="A10" s="170" t="s">
        <v>134</v>
      </c>
      <c r="B10" s="216">
        <v>0.06</v>
      </c>
      <c r="C10" s="174" t="s">
        <v>6</v>
      </c>
      <c r="D10" s="169">
        <v>11988102.614901397</v>
      </c>
      <c r="E10" s="169">
        <f t="shared" si="3"/>
        <v>11988102.614901397</v>
      </c>
      <c r="F10" s="220">
        <f t="shared" si="0"/>
        <v>1</v>
      </c>
      <c r="G10" s="193">
        <f>+$D10*'Plan Financ porcentaje'!D10</f>
        <v>0</v>
      </c>
      <c r="H10" s="193">
        <f>+$D10*'Plan Financ porcentaje'!E10</f>
        <v>0</v>
      </c>
      <c r="I10" s="193">
        <f>+$D10*'Plan Financ porcentaje'!F10</f>
        <v>0</v>
      </c>
      <c r="J10" s="193">
        <f>+$D10*'Plan Financ porcentaje'!G10</f>
        <v>0</v>
      </c>
      <c r="K10" s="193">
        <f>+$D10*'Plan Financ porcentaje'!H10</f>
        <v>1198810.2614901399</v>
      </c>
      <c r="L10" s="193">
        <f>+$D10*'Plan Financ porcentaje'!I10</f>
        <v>1798215.3922352095</v>
      </c>
      <c r="M10" s="193">
        <f>+$D10*'Plan Financ porcentaje'!J10</f>
        <v>1798215.3922352095</v>
      </c>
      <c r="N10" s="193">
        <f>+$D10*'Plan Financ porcentaje'!K10</f>
        <v>2397620.5229802798</v>
      </c>
      <c r="O10" s="193">
        <f>+$D10*'Plan Financ porcentaje'!L10</f>
        <v>2397620.5229802798</v>
      </c>
      <c r="P10" s="193">
        <f>+$D10*'Plan Financ porcentaje'!M10</f>
        <v>2397620.5229802798</v>
      </c>
      <c r="Q10" s="193">
        <f>+$D10*'Plan Financ porcentaje'!N10</f>
        <v>0</v>
      </c>
      <c r="R10" s="193">
        <f>+$D10*'Plan Financ porcentaje'!O10</f>
        <v>0</v>
      </c>
      <c r="S10" s="193">
        <f>+$D10*'Plan Financ porcentaje'!P10</f>
        <v>0</v>
      </c>
      <c r="T10" s="189">
        <f t="shared" si="6"/>
        <v>0</v>
      </c>
    </row>
    <row r="11" spans="1:23" s="182" customFormat="1" x14ac:dyDescent="0.2">
      <c r="A11" s="177" t="s">
        <v>203</v>
      </c>
      <c r="B11" s="217"/>
      <c r="C11" s="176"/>
      <c r="D11" s="175">
        <f>SUM(D12:D13)</f>
        <v>191865666.62740523</v>
      </c>
      <c r="E11" s="175">
        <f>SUM(E12:E13)</f>
        <v>191865666.62740523</v>
      </c>
      <c r="F11" s="219">
        <f t="shared" si="0"/>
        <v>1</v>
      </c>
      <c r="G11" s="175">
        <f t="shared" ref="G11:Q11" si="7">SUM(G12:G13)</f>
        <v>0</v>
      </c>
      <c r="H11" s="175">
        <f t="shared" si="7"/>
        <v>0</v>
      </c>
      <c r="I11" s="175">
        <f t="shared" si="7"/>
        <v>0</v>
      </c>
      <c r="J11" s="175">
        <f t="shared" si="7"/>
        <v>9593283.3313702624</v>
      </c>
      <c r="K11" s="175">
        <f t="shared" si="7"/>
        <v>19186566.662740525</v>
      </c>
      <c r="L11" s="175">
        <f t="shared" si="7"/>
        <v>19186566.662740525</v>
      </c>
      <c r="M11" s="175">
        <f t="shared" si="7"/>
        <v>19729582.700365257</v>
      </c>
      <c r="N11" s="175">
        <f t="shared" si="7"/>
        <v>28779849.994110782</v>
      </c>
      <c r="O11" s="175">
        <f t="shared" si="7"/>
        <v>28779849.994110782</v>
      </c>
      <c r="P11" s="175">
        <f t="shared" si="7"/>
        <v>28236833.95648605</v>
      </c>
      <c r="Q11" s="175">
        <f t="shared" si="7"/>
        <v>19186566.662740525</v>
      </c>
      <c r="R11" s="175">
        <f t="shared" ref="R11:S11" si="8">SUM(R12:R13)</f>
        <v>9593283.3313702624</v>
      </c>
      <c r="S11" s="175">
        <f t="shared" si="8"/>
        <v>9593283.3313702624</v>
      </c>
      <c r="T11" s="189"/>
      <c r="U11" s="165"/>
      <c r="V11" s="165"/>
      <c r="W11" s="165"/>
    </row>
    <row r="12" spans="1:23" s="182" customFormat="1" x14ac:dyDescent="0.2">
      <c r="A12" s="170" t="s">
        <v>209</v>
      </c>
      <c r="B12" s="215">
        <v>1</v>
      </c>
      <c r="C12" s="174" t="s">
        <v>133</v>
      </c>
      <c r="D12" s="169">
        <v>181005345.87491059</v>
      </c>
      <c r="E12" s="169">
        <f>+D12</f>
        <v>181005345.87491059</v>
      </c>
      <c r="F12" s="220">
        <v>1</v>
      </c>
      <c r="G12" s="193">
        <f>+$D12*'Plan Financ porcentaje'!D12</f>
        <v>0</v>
      </c>
      <c r="H12" s="193">
        <f>+$D12*'Plan Financ porcentaje'!E12</f>
        <v>0</v>
      </c>
      <c r="I12" s="193">
        <f>+$D12*'Plan Financ porcentaje'!F12</f>
        <v>0</v>
      </c>
      <c r="J12" s="193">
        <f>+$D12*'Plan Financ porcentaje'!G12</f>
        <v>9050267.2937455308</v>
      </c>
      <c r="K12" s="193">
        <f>+$D12*'Plan Financ porcentaje'!H12</f>
        <v>18100534.587491062</v>
      </c>
      <c r="L12" s="193">
        <f>+$D12*'Plan Financ porcentaje'!I12</f>
        <v>18100534.587491062</v>
      </c>
      <c r="M12" s="193">
        <f>+$D12*'Plan Financ porcentaje'!J12</f>
        <v>18100534.587491062</v>
      </c>
      <c r="N12" s="193">
        <f>+$D12*'Plan Financ porcentaje'!K12</f>
        <v>27150801.881236587</v>
      </c>
      <c r="O12" s="193">
        <f>+$D12*'Plan Financ porcentaje'!L12</f>
        <v>27150801.881236587</v>
      </c>
      <c r="P12" s="193">
        <f>+$D12*'Plan Financ porcentaje'!M12</f>
        <v>27150801.881236587</v>
      </c>
      <c r="Q12" s="193">
        <f>+$D12*'Plan Financ porcentaje'!N12</f>
        <v>18100534.587491062</v>
      </c>
      <c r="R12" s="193">
        <f>+$D12*'Plan Financ porcentaje'!O12</f>
        <v>9050267.2937455308</v>
      </c>
      <c r="S12" s="193">
        <f>+$D12*'Plan Financ porcentaje'!P12</f>
        <v>9050267.2937455308</v>
      </c>
      <c r="T12" s="189">
        <f>+D12-SUM(G12:S12)</f>
        <v>0</v>
      </c>
      <c r="U12" s="165"/>
      <c r="V12" s="165"/>
      <c r="W12" s="165"/>
    </row>
    <row r="13" spans="1:23" s="182" customFormat="1" x14ac:dyDescent="0.2">
      <c r="A13" s="170" t="s">
        <v>134</v>
      </c>
      <c r="B13" s="216">
        <v>0.06</v>
      </c>
      <c r="C13" s="174" t="s">
        <v>6</v>
      </c>
      <c r="D13" s="169">
        <f>D12*B13</f>
        <v>10860320.752494635</v>
      </c>
      <c r="E13" s="169">
        <f t="shared" si="3"/>
        <v>10860320.752494635</v>
      </c>
      <c r="F13" s="220">
        <f t="shared" si="0"/>
        <v>1</v>
      </c>
      <c r="G13" s="193">
        <f>+$D13*'Plan Financ porcentaje'!D13</f>
        <v>0</v>
      </c>
      <c r="H13" s="193">
        <f>+$D13*'Plan Financ porcentaje'!E13</f>
        <v>0</v>
      </c>
      <c r="I13" s="193">
        <f>+$D13*'Plan Financ porcentaje'!F13</f>
        <v>0</v>
      </c>
      <c r="J13" s="193">
        <f>+$D13*'Plan Financ porcentaje'!G13</f>
        <v>543016.03762473178</v>
      </c>
      <c r="K13" s="193">
        <f>+$D13*'Plan Financ porcentaje'!H13</f>
        <v>1086032.0752494636</v>
      </c>
      <c r="L13" s="193">
        <f>+$D13*'Plan Financ porcentaje'!I13</f>
        <v>1086032.0752494636</v>
      </c>
      <c r="M13" s="193">
        <f>+$D13*'Plan Financ porcentaje'!J13</f>
        <v>1629048.1128741952</v>
      </c>
      <c r="N13" s="193">
        <f>+$D13*'Plan Financ porcentaje'!K13</f>
        <v>1629048.1128741952</v>
      </c>
      <c r="O13" s="193">
        <f>+$D13*'Plan Financ porcentaje'!L13</f>
        <v>1629048.1128741952</v>
      </c>
      <c r="P13" s="193">
        <f>+$D13*'Plan Financ porcentaje'!M13</f>
        <v>1086032.0752494636</v>
      </c>
      <c r="Q13" s="193">
        <f>+$D13*'Plan Financ porcentaje'!N13</f>
        <v>1086032.0752494636</v>
      </c>
      <c r="R13" s="193">
        <f>+$D13*'Plan Financ porcentaje'!O13</f>
        <v>543016.03762473178</v>
      </c>
      <c r="S13" s="193">
        <f>+$D13*'Plan Financ porcentaje'!P13</f>
        <v>543016.03762473178</v>
      </c>
      <c r="T13" s="189">
        <f>+D13-SUM(G13:S13)</f>
        <v>0</v>
      </c>
      <c r="U13" s="165"/>
      <c r="V13" s="165"/>
      <c r="W13" s="165"/>
    </row>
    <row r="14" spans="1:23" x14ac:dyDescent="0.2">
      <c r="A14" s="249" t="s">
        <v>153</v>
      </c>
      <c r="B14" s="250"/>
      <c r="C14" s="250"/>
      <c r="D14" s="190">
        <f>+D15+D18+D20</f>
        <v>24966000</v>
      </c>
      <c r="E14" s="190">
        <f t="shared" si="3"/>
        <v>24966000</v>
      </c>
      <c r="F14" s="218">
        <f t="shared" si="0"/>
        <v>1</v>
      </c>
      <c r="G14" s="190">
        <f t="shared" ref="G14:Q14" si="9">+G15+G18+G20</f>
        <v>0</v>
      </c>
      <c r="H14" s="190">
        <f t="shared" si="9"/>
        <v>0</v>
      </c>
      <c r="I14" s="190">
        <f t="shared" si="9"/>
        <v>480000</v>
      </c>
      <c r="J14" s="190">
        <f t="shared" si="9"/>
        <v>5756600</v>
      </c>
      <c r="K14" s="190">
        <f t="shared" si="9"/>
        <v>10553000</v>
      </c>
      <c r="L14" s="190">
        <f t="shared" si="9"/>
        <v>8176400</v>
      </c>
      <c r="M14" s="190">
        <f t="shared" si="9"/>
        <v>0</v>
      </c>
      <c r="N14" s="190">
        <f t="shared" si="9"/>
        <v>0</v>
      </c>
      <c r="O14" s="190">
        <f t="shared" si="9"/>
        <v>0</v>
      </c>
      <c r="P14" s="190">
        <f t="shared" si="9"/>
        <v>0</v>
      </c>
      <c r="Q14" s="190">
        <f t="shared" si="9"/>
        <v>0</v>
      </c>
      <c r="R14" s="190">
        <f t="shared" ref="R14:S14" si="10">+R15+R18+R20</f>
        <v>0</v>
      </c>
      <c r="S14" s="190">
        <f t="shared" si="10"/>
        <v>0</v>
      </c>
      <c r="T14" s="189"/>
    </row>
    <row r="15" spans="1:23" ht="15.6" customHeight="1" x14ac:dyDescent="0.2">
      <c r="A15" s="177" t="s">
        <v>155</v>
      </c>
      <c r="B15" s="176"/>
      <c r="C15" s="176"/>
      <c r="D15" s="175">
        <f>SUM(D16:D17)</f>
        <v>13566000</v>
      </c>
      <c r="E15" s="175">
        <f t="shared" si="3"/>
        <v>13566000</v>
      </c>
      <c r="F15" s="219">
        <f t="shared" si="0"/>
        <v>1</v>
      </c>
      <c r="G15" s="175">
        <f t="shared" ref="G15:Q15" si="11">SUM(G16:G17)</f>
        <v>0</v>
      </c>
      <c r="H15" s="175">
        <f t="shared" si="11"/>
        <v>0</v>
      </c>
      <c r="I15" s="175">
        <f t="shared" si="11"/>
        <v>0</v>
      </c>
      <c r="J15" s="175">
        <f t="shared" si="11"/>
        <v>4016600</v>
      </c>
      <c r="K15" s="175">
        <f t="shared" si="11"/>
        <v>5453000</v>
      </c>
      <c r="L15" s="175">
        <f t="shared" si="11"/>
        <v>4096400</v>
      </c>
      <c r="M15" s="175">
        <f t="shared" si="11"/>
        <v>0</v>
      </c>
      <c r="N15" s="175">
        <f t="shared" si="11"/>
        <v>0</v>
      </c>
      <c r="O15" s="175">
        <f t="shared" si="11"/>
        <v>0</v>
      </c>
      <c r="P15" s="175">
        <f t="shared" si="11"/>
        <v>0</v>
      </c>
      <c r="Q15" s="175">
        <f t="shared" si="11"/>
        <v>0</v>
      </c>
      <c r="R15" s="175">
        <f t="shared" ref="R15:S15" si="12">SUM(R16:R17)</f>
        <v>0</v>
      </c>
      <c r="S15" s="175">
        <f t="shared" si="12"/>
        <v>0</v>
      </c>
      <c r="T15" s="189">
        <f>+D15-SUM(G15:Q15)</f>
        <v>0</v>
      </c>
    </row>
    <row r="16" spans="1:23" ht="21.6" customHeight="1" x14ac:dyDescent="0.2">
      <c r="A16" s="180" t="s">
        <v>232</v>
      </c>
      <c r="B16" s="186">
        <v>320</v>
      </c>
      <c r="C16" s="179" t="s">
        <v>139</v>
      </c>
      <c r="D16" s="169">
        <v>13300000</v>
      </c>
      <c r="E16" s="169">
        <f t="shared" si="3"/>
        <v>13300000</v>
      </c>
      <c r="F16" s="220">
        <f t="shared" si="0"/>
        <v>1</v>
      </c>
      <c r="G16" s="193">
        <f>+$D16*'Plan Financ porcentaje'!D16</f>
        <v>0</v>
      </c>
      <c r="H16" s="193">
        <f>+$D16*'Plan Financ porcentaje'!E16</f>
        <v>0</v>
      </c>
      <c r="I16" s="193">
        <f>+$D16*'Plan Financ porcentaje'!F16</f>
        <v>0</v>
      </c>
      <c r="J16" s="193">
        <f>+$D16*'Plan Financ porcentaje'!G16</f>
        <v>3990000</v>
      </c>
      <c r="K16" s="193">
        <f>+$D16*'Plan Financ porcentaje'!H16</f>
        <v>5320000</v>
      </c>
      <c r="L16" s="193">
        <f>+$D16*'Plan Financ porcentaje'!I16</f>
        <v>3990000</v>
      </c>
      <c r="M16" s="193">
        <f>+$D16*'Plan Financ porcentaje'!J16</f>
        <v>0</v>
      </c>
      <c r="N16" s="193">
        <f>+$D16*'Plan Financ porcentaje'!K16</f>
        <v>0</v>
      </c>
      <c r="O16" s="193">
        <f>+$D16*'Plan Financ porcentaje'!L16</f>
        <v>0</v>
      </c>
      <c r="P16" s="193">
        <f>+$D16*'Plan Financ porcentaje'!M16</f>
        <v>0</v>
      </c>
      <c r="Q16" s="193">
        <f>+$D16*'Plan Financ porcentaje'!N16</f>
        <v>0</v>
      </c>
      <c r="R16" s="193">
        <f>+$D16*'Plan Financ porcentaje'!O16</f>
        <v>0</v>
      </c>
      <c r="S16" s="193">
        <f>+$D16*'Plan Financ porcentaje'!P16</f>
        <v>0</v>
      </c>
      <c r="T16" s="189">
        <f t="shared" ref="T16:T17" si="13">+D16-SUM(G16:S16)</f>
        <v>0</v>
      </c>
    </row>
    <row r="17" spans="1:20" x14ac:dyDescent="0.2">
      <c r="A17" s="170" t="s">
        <v>134</v>
      </c>
      <c r="B17" s="188">
        <v>0.02</v>
      </c>
      <c r="C17" s="174" t="s">
        <v>6</v>
      </c>
      <c r="D17" s="169">
        <f>+B17*D16</f>
        <v>266000</v>
      </c>
      <c r="E17" s="169">
        <f t="shared" si="3"/>
        <v>266000</v>
      </c>
      <c r="F17" s="220">
        <f t="shared" si="0"/>
        <v>1</v>
      </c>
      <c r="G17" s="193">
        <f>+$D17*'Plan Financ porcentaje'!D17</f>
        <v>0</v>
      </c>
      <c r="H17" s="193">
        <f>+$D17*'Plan Financ porcentaje'!E17</f>
        <v>0</v>
      </c>
      <c r="I17" s="193">
        <f>+$D17*'Plan Financ porcentaje'!F17</f>
        <v>0</v>
      </c>
      <c r="J17" s="193">
        <f>+$D17*'Plan Financ porcentaje'!G17</f>
        <v>26600</v>
      </c>
      <c r="K17" s="193">
        <f>+$D17*'Plan Financ porcentaje'!H17</f>
        <v>133000</v>
      </c>
      <c r="L17" s="193">
        <f>+$D17*'Plan Financ porcentaje'!I17</f>
        <v>106400</v>
      </c>
      <c r="M17" s="193">
        <f>+$D17*'Plan Financ porcentaje'!J17</f>
        <v>0</v>
      </c>
      <c r="N17" s="193">
        <f>+$D17*'Plan Financ porcentaje'!K17</f>
        <v>0</v>
      </c>
      <c r="O17" s="193">
        <f>+$D17*'Plan Financ porcentaje'!L17</f>
        <v>0</v>
      </c>
      <c r="P17" s="193">
        <f>+$D17*'Plan Financ porcentaje'!M17</f>
        <v>0</v>
      </c>
      <c r="Q17" s="193">
        <f>+$D17*'Plan Financ porcentaje'!N17</f>
        <v>0</v>
      </c>
      <c r="R17" s="193">
        <f>+$D17*'Plan Financ porcentaje'!O17</f>
        <v>0</v>
      </c>
      <c r="S17" s="193">
        <f>+$D17*'Plan Financ porcentaje'!P17</f>
        <v>0</v>
      </c>
      <c r="T17" s="189">
        <f t="shared" si="13"/>
        <v>0</v>
      </c>
    </row>
    <row r="18" spans="1:20" x14ac:dyDescent="0.2">
      <c r="A18" s="177" t="s">
        <v>156</v>
      </c>
      <c r="B18" s="176"/>
      <c r="C18" s="176"/>
      <c r="D18" s="175">
        <f>+D19</f>
        <v>1200000</v>
      </c>
      <c r="E18" s="175">
        <f t="shared" si="3"/>
        <v>1200000</v>
      </c>
      <c r="F18" s="219">
        <f t="shared" si="0"/>
        <v>1</v>
      </c>
      <c r="G18" s="175">
        <f t="shared" ref="G18:S18" si="14">+G19</f>
        <v>0</v>
      </c>
      <c r="H18" s="175">
        <f t="shared" si="14"/>
        <v>0</v>
      </c>
      <c r="I18" s="175">
        <f t="shared" si="14"/>
        <v>480000</v>
      </c>
      <c r="J18" s="175">
        <f t="shared" si="14"/>
        <v>720000</v>
      </c>
      <c r="K18" s="175">
        <f t="shared" si="14"/>
        <v>0</v>
      </c>
      <c r="L18" s="175">
        <f t="shared" si="14"/>
        <v>0</v>
      </c>
      <c r="M18" s="175">
        <f t="shared" si="14"/>
        <v>0</v>
      </c>
      <c r="N18" s="175">
        <f t="shared" si="14"/>
        <v>0</v>
      </c>
      <c r="O18" s="175">
        <f t="shared" si="14"/>
        <v>0</v>
      </c>
      <c r="P18" s="175">
        <f t="shared" si="14"/>
        <v>0</v>
      </c>
      <c r="Q18" s="175">
        <f t="shared" si="14"/>
        <v>0</v>
      </c>
      <c r="R18" s="175">
        <f t="shared" si="14"/>
        <v>0</v>
      </c>
      <c r="S18" s="175">
        <f t="shared" si="14"/>
        <v>0</v>
      </c>
      <c r="T18" s="189">
        <f>+D18-SUM(G18:Q18)</f>
        <v>0</v>
      </c>
    </row>
    <row r="19" spans="1:20" x14ac:dyDescent="0.2">
      <c r="A19" s="171" t="s">
        <v>151</v>
      </c>
      <c r="B19" s="186">
        <v>1</v>
      </c>
      <c r="C19" s="184" t="s">
        <v>138</v>
      </c>
      <c r="D19" s="169">
        <v>1200000</v>
      </c>
      <c r="E19" s="169">
        <f t="shared" si="3"/>
        <v>1200000</v>
      </c>
      <c r="F19" s="220">
        <f t="shared" si="0"/>
        <v>1</v>
      </c>
      <c r="G19" s="193">
        <f>+$D19*'Plan Financ porcentaje'!D19</f>
        <v>0</v>
      </c>
      <c r="H19" s="193">
        <f>+$D19*'Plan Financ porcentaje'!E19</f>
        <v>0</v>
      </c>
      <c r="I19" s="193">
        <f>+$D19*'Plan Financ porcentaje'!F19</f>
        <v>480000</v>
      </c>
      <c r="J19" s="193">
        <f>+$D19*'Plan Financ porcentaje'!G19</f>
        <v>720000</v>
      </c>
      <c r="K19" s="193">
        <f>+$D19*'Plan Financ porcentaje'!H19</f>
        <v>0</v>
      </c>
      <c r="L19" s="193">
        <f>+$D19*'Plan Financ porcentaje'!I19</f>
        <v>0</v>
      </c>
      <c r="M19" s="193">
        <f>+$D19*'Plan Financ porcentaje'!J19</f>
        <v>0</v>
      </c>
      <c r="N19" s="193">
        <f>+$D19*'Plan Financ porcentaje'!K19</f>
        <v>0</v>
      </c>
      <c r="O19" s="193">
        <f>+$D19*'Plan Financ porcentaje'!L19</f>
        <v>0</v>
      </c>
      <c r="P19" s="193">
        <f>+$D19*'Plan Financ porcentaje'!M19</f>
        <v>0</v>
      </c>
      <c r="Q19" s="193">
        <f>+$D19*'Plan Financ porcentaje'!N19</f>
        <v>0</v>
      </c>
      <c r="R19" s="193">
        <f>+$D19*'Plan Financ porcentaje'!O19</f>
        <v>0</v>
      </c>
      <c r="S19" s="193">
        <f>+$D19*'Plan Financ porcentaje'!P19</f>
        <v>0</v>
      </c>
      <c r="T19" s="189">
        <f>+D19-SUM(G19:S19)</f>
        <v>0</v>
      </c>
    </row>
    <row r="20" spans="1:20" ht="15.6" customHeight="1" x14ac:dyDescent="0.2">
      <c r="A20" s="177" t="s">
        <v>160</v>
      </c>
      <c r="B20" s="176"/>
      <c r="C20" s="176"/>
      <c r="D20" s="175">
        <f>SUM(D21:D22)</f>
        <v>10200000</v>
      </c>
      <c r="E20" s="175">
        <f t="shared" si="3"/>
        <v>10200000</v>
      </c>
      <c r="F20" s="219">
        <f t="shared" si="0"/>
        <v>1</v>
      </c>
      <c r="G20" s="175">
        <f t="shared" ref="G20:Q20" si="15">SUM(G21:G22)</f>
        <v>0</v>
      </c>
      <c r="H20" s="175">
        <f t="shared" si="15"/>
        <v>0</v>
      </c>
      <c r="I20" s="175">
        <f t="shared" si="15"/>
        <v>0</v>
      </c>
      <c r="J20" s="175">
        <f t="shared" si="15"/>
        <v>1020000</v>
      </c>
      <c r="K20" s="175">
        <f t="shared" si="15"/>
        <v>5100000</v>
      </c>
      <c r="L20" s="175">
        <f t="shared" si="15"/>
        <v>4080000</v>
      </c>
      <c r="M20" s="175">
        <f t="shared" si="15"/>
        <v>0</v>
      </c>
      <c r="N20" s="175">
        <f t="shared" si="15"/>
        <v>0</v>
      </c>
      <c r="O20" s="175">
        <f t="shared" si="15"/>
        <v>0</v>
      </c>
      <c r="P20" s="175">
        <f t="shared" si="15"/>
        <v>0</v>
      </c>
      <c r="Q20" s="175">
        <f t="shared" si="15"/>
        <v>0</v>
      </c>
      <c r="R20" s="175">
        <f t="shared" ref="R20:S20" si="16">SUM(R21:R22)</f>
        <v>0</v>
      </c>
      <c r="S20" s="175">
        <f t="shared" si="16"/>
        <v>0</v>
      </c>
      <c r="T20" s="189">
        <f>+D20-SUM(G20:Q20)</f>
        <v>0</v>
      </c>
    </row>
    <row r="21" spans="1:20" ht="31.5" x14ac:dyDescent="0.2">
      <c r="A21" s="180" t="s">
        <v>230</v>
      </c>
      <c r="B21" s="186">
        <v>3</v>
      </c>
      <c r="C21" s="179" t="s">
        <v>148</v>
      </c>
      <c r="D21" s="169">
        <v>10000000</v>
      </c>
      <c r="E21" s="169">
        <f t="shared" si="3"/>
        <v>10000000</v>
      </c>
      <c r="F21" s="220">
        <f t="shared" si="0"/>
        <v>1</v>
      </c>
      <c r="G21" s="193">
        <f>+$D21*'Plan Financ porcentaje'!D21</f>
        <v>0</v>
      </c>
      <c r="H21" s="193">
        <f>+$D21*'Plan Financ porcentaje'!E21</f>
        <v>0</v>
      </c>
      <c r="I21" s="193">
        <f>+$D21*'Plan Financ porcentaje'!F21</f>
        <v>0</v>
      </c>
      <c r="J21" s="193">
        <f>+$D21*'Plan Financ porcentaje'!G21</f>
        <v>1000000</v>
      </c>
      <c r="K21" s="193">
        <f>+$D21*'Plan Financ porcentaje'!H21</f>
        <v>5000000</v>
      </c>
      <c r="L21" s="193">
        <f>+$D21*'Plan Financ porcentaje'!I21</f>
        <v>4000000</v>
      </c>
      <c r="M21" s="193">
        <f>+$D21*'Plan Financ porcentaje'!J21</f>
        <v>0</v>
      </c>
      <c r="N21" s="193">
        <f>+$D21*'Plan Financ porcentaje'!K21</f>
        <v>0</v>
      </c>
      <c r="O21" s="193">
        <f>+$D21*'Plan Financ porcentaje'!L21</f>
        <v>0</v>
      </c>
      <c r="P21" s="193">
        <f>+$D21*'Plan Financ porcentaje'!M21</f>
        <v>0</v>
      </c>
      <c r="Q21" s="193">
        <f>+$D21*'Plan Financ porcentaje'!N21</f>
        <v>0</v>
      </c>
      <c r="R21" s="193">
        <f>+$D21*'Plan Financ porcentaje'!O21</f>
        <v>0</v>
      </c>
      <c r="S21" s="193">
        <f>+$D21*'Plan Financ porcentaje'!P21</f>
        <v>0</v>
      </c>
      <c r="T21" s="189">
        <f>+D21-SUM(G21:S21)</f>
        <v>0</v>
      </c>
    </row>
    <row r="22" spans="1:20" x14ac:dyDescent="0.2">
      <c r="A22" s="170" t="s">
        <v>134</v>
      </c>
      <c r="B22" s="188">
        <v>0.02</v>
      </c>
      <c r="C22" s="174" t="s">
        <v>6</v>
      </c>
      <c r="D22" s="169">
        <f>+B22*D21</f>
        <v>200000</v>
      </c>
      <c r="E22" s="169">
        <f t="shared" si="3"/>
        <v>200000</v>
      </c>
      <c r="F22" s="220">
        <f t="shared" si="0"/>
        <v>1</v>
      </c>
      <c r="G22" s="193">
        <f>+$D22*'Plan Financ porcentaje'!D22</f>
        <v>0</v>
      </c>
      <c r="H22" s="193">
        <f>+$D22*'Plan Financ porcentaje'!E22</f>
        <v>0</v>
      </c>
      <c r="I22" s="193">
        <f>+$D22*'Plan Financ porcentaje'!F22</f>
        <v>0</v>
      </c>
      <c r="J22" s="193">
        <f>+$D22*'Plan Financ porcentaje'!G22</f>
        <v>20000</v>
      </c>
      <c r="K22" s="193">
        <f>+$D22*'Plan Financ porcentaje'!H22</f>
        <v>100000</v>
      </c>
      <c r="L22" s="193">
        <f>+$D22*'Plan Financ porcentaje'!I22</f>
        <v>80000</v>
      </c>
      <c r="M22" s="193">
        <f>+$D22*'Plan Financ porcentaje'!J22</f>
        <v>0</v>
      </c>
      <c r="N22" s="193">
        <f>+$D22*'Plan Financ porcentaje'!K22</f>
        <v>0</v>
      </c>
      <c r="O22" s="193">
        <f>+$D22*'Plan Financ porcentaje'!L22</f>
        <v>0</v>
      </c>
      <c r="P22" s="193">
        <f>+$D22*'Plan Financ porcentaje'!M22</f>
        <v>0</v>
      </c>
      <c r="Q22" s="193">
        <f>+$D22*'Plan Financ porcentaje'!N22</f>
        <v>0</v>
      </c>
      <c r="R22" s="193">
        <f>+$D22*'Plan Financ porcentaje'!O22</f>
        <v>0</v>
      </c>
      <c r="S22" s="193">
        <f>+$D22*'Plan Financ porcentaje'!P22</f>
        <v>0</v>
      </c>
      <c r="T22" s="189">
        <f>+D22-SUM(G22:S22)</f>
        <v>0</v>
      </c>
    </row>
    <row r="23" spans="1:20" x14ac:dyDescent="0.2">
      <c r="A23" s="249" t="s">
        <v>158</v>
      </c>
      <c r="B23" s="250"/>
      <c r="C23" s="250"/>
      <c r="D23" s="190">
        <f>SUM(D24:D27)</f>
        <v>22019230.769230772</v>
      </c>
      <c r="E23" s="190">
        <f t="shared" si="3"/>
        <v>22019230.769230772</v>
      </c>
      <c r="F23" s="218">
        <f t="shared" si="0"/>
        <v>1</v>
      </c>
      <c r="G23" s="190">
        <f t="shared" ref="G23:S23" si="17">SUM(G24:G27)</f>
        <v>1084711.5384615385</v>
      </c>
      <c r="H23" s="190">
        <f t="shared" si="17"/>
        <v>1427096.1538461542</v>
      </c>
      <c r="I23" s="190">
        <f t="shared" si="17"/>
        <v>1470846.1538461542</v>
      </c>
      <c r="J23" s="190">
        <f t="shared" si="17"/>
        <v>1827038.4615384617</v>
      </c>
      <c r="K23" s="190">
        <f t="shared" si="17"/>
        <v>1867038.4615384617</v>
      </c>
      <c r="L23" s="190">
        <f t="shared" si="17"/>
        <v>1827038.4615384617</v>
      </c>
      <c r="M23" s="190">
        <f t="shared" si="17"/>
        <v>1874538.4615384617</v>
      </c>
      <c r="N23" s="190">
        <f t="shared" si="17"/>
        <v>1834538.4615384617</v>
      </c>
      <c r="O23" s="190">
        <f t="shared" si="17"/>
        <v>1874538.4615384617</v>
      </c>
      <c r="P23" s="190">
        <f t="shared" si="17"/>
        <v>1834538.4615384617</v>
      </c>
      <c r="Q23" s="190">
        <f t="shared" si="17"/>
        <v>1649538.4615384617</v>
      </c>
      <c r="R23" s="190">
        <f t="shared" si="17"/>
        <v>1609538.4615384617</v>
      </c>
      <c r="S23" s="190">
        <f t="shared" si="17"/>
        <v>1838230.7692307695</v>
      </c>
      <c r="T23" s="189"/>
    </row>
    <row r="24" spans="1:20" x14ac:dyDescent="0.2">
      <c r="A24" s="171" t="s">
        <v>225</v>
      </c>
      <c r="B24" s="186">
        <v>1</v>
      </c>
      <c r="C24" s="184" t="s">
        <v>133</v>
      </c>
      <c r="D24" s="169">
        <v>4500000</v>
      </c>
      <c r="E24" s="169">
        <f t="shared" si="3"/>
        <v>4500000</v>
      </c>
      <c r="F24" s="220">
        <f t="shared" si="0"/>
        <v>1</v>
      </c>
      <c r="G24" s="193">
        <f>+$D24*'Plan Financ porcentaje'!D24</f>
        <v>225000</v>
      </c>
      <c r="H24" s="193">
        <f>+$D24*'Plan Financ porcentaje'!E24</f>
        <v>225000</v>
      </c>
      <c r="I24" s="193">
        <f>+$D24*'Plan Financ porcentaje'!F24</f>
        <v>225000</v>
      </c>
      <c r="J24" s="193">
        <f>+$D24*'Plan Financ porcentaje'!G24</f>
        <v>450000</v>
      </c>
      <c r="K24" s="193">
        <f>+$D24*'Plan Financ porcentaje'!H24</f>
        <v>450000</v>
      </c>
      <c r="L24" s="193">
        <f>+$D24*'Plan Financ porcentaje'!I24</f>
        <v>450000</v>
      </c>
      <c r="M24" s="193">
        <f>+$D24*'Plan Financ porcentaje'!J24</f>
        <v>450000</v>
      </c>
      <c r="N24" s="193">
        <f>+$D24*'Plan Financ porcentaje'!K24</f>
        <v>450000</v>
      </c>
      <c r="O24" s="193">
        <f>+$D24*'Plan Financ porcentaje'!L24</f>
        <v>450000</v>
      </c>
      <c r="P24" s="193">
        <f>+$D24*'Plan Financ porcentaje'!M24</f>
        <v>450000</v>
      </c>
      <c r="Q24" s="193">
        <f>+$D24*'Plan Financ porcentaje'!N24</f>
        <v>225000</v>
      </c>
      <c r="R24" s="193">
        <f>+$D24*'Plan Financ porcentaje'!O24</f>
        <v>225000</v>
      </c>
      <c r="S24" s="193">
        <f>+$D24*'Plan Financ porcentaje'!P24</f>
        <v>225000</v>
      </c>
      <c r="T24" s="189">
        <f>+D24-SUM(G24:S24)</f>
        <v>0</v>
      </c>
    </row>
    <row r="25" spans="1:20" x14ac:dyDescent="0.2">
      <c r="A25" s="171" t="s">
        <v>154</v>
      </c>
      <c r="B25" s="188">
        <v>0.04</v>
      </c>
      <c r="C25" s="173" t="s">
        <v>6</v>
      </c>
      <c r="D25" s="169">
        <f>(D5+D11+D14)*$B$25</f>
        <v>17119230.769230772</v>
      </c>
      <c r="E25" s="169">
        <f t="shared" si="3"/>
        <v>17119230.769230772</v>
      </c>
      <c r="F25" s="220">
        <f t="shared" si="0"/>
        <v>1</v>
      </c>
      <c r="G25" s="193">
        <f>+$D25*'Plan Financ porcentaje'!D25</f>
        <v>855961.53846153861</v>
      </c>
      <c r="H25" s="193">
        <f>+$D25*'Plan Financ porcentaje'!E25</f>
        <v>1198346.1538461542</v>
      </c>
      <c r="I25" s="193">
        <f>+$D25*'Plan Financ porcentaje'!F25</f>
        <v>1198346.1538461542</v>
      </c>
      <c r="J25" s="193">
        <f>+$D25*'Plan Financ porcentaje'!G25</f>
        <v>1369538.4615384617</v>
      </c>
      <c r="K25" s="193">
        <f>+$D25*'Plan Financ porcentaje'!H25</f>
        <v>1369538.4615384617</v>
      </c>
      <c r="L25" s="193">
        <f>+$D25*'Plan Financ porcentaje'!I25</f>
        <v>1369538.4615384617</v>
      </c>
      <c r="M25" s="193">
        <f>+$D25*'Plan Financ porcentaje'!J25</f>
        <v>1369538.4615384617</v>
      </c>
      <c r="N25" s="193">
        <f>+$D25*'Plan Financ porcentaje'!K25</f>
        <v>1369538.4615384617</v>
      </c>
      <c r="O25" s="193">
        <f>+$D25*'Plan Financ porcentaje'!L25</f>
        <v>1369538.4615384617</v>
      </c>
      <c r="P25" s="193">
        <f>+$D25*'Plan Financ porcentaje'!M25</f>
        <v>1369538.4615384617</v>
      </c>
      <c r="Q25" s="193">
        <f>+$D25*'Plan Financ porcentaje'!N25</f>
        <v>1369538.4615384617</v>
      </c>
      <c r="R25" s="193">
        <f>+$D25*'Plan Financ porcentaje'!O25</f>
        <v>1369538.4615384617</v>
      </c>
      <c r="S25" s="193">
        <f>+$D25*'Plan Financ porcentaje'!P25</f>
        <v>1540730.7692307695</v>
      </c>
      <c r="T25" s="189">
        <f t="shared" ref="T25:T27" si="18">+D25-SUM(G25:S25)</f>
        <v>0</v>
      </c>
    </row>
    <row r="26" spans="1:20" x14ac:dyDescent="0.2">
      <c r="A26" s="171" t="s">
        <v>152</v>
      </c>
      <c r="B26" s="186">
        <v>1</v>
      </c>
      <c r="C26" s="173" t="s">
        <v>133</v>
      </c>
      <c r="D26" s="169">
        <v>150000</v>
      </c>
      <c r="E26" s="169">
        <f t="shared" si="3"/>
        <v>150000</v>
      </c>
      <c r="F26" s="220">
        <f t="shared" si="0"/>
        <v>1</v>
      </c>
      <c r="G26" s="193">
        <f>+$D26*'Plan Financ porcentaje'!D26</f>
        <v>3750</v>
      </c>
      <c r="H26" s="193">
        <f>+$D26*'Plan Financ porcentaje'!E26</f>
        <v>3750</v>
      </c>
      <c r="I26" s="193">
        <f>+$D26*'Plan Financ porcentaje'!F26</f>
        <v>7500</v>
      </c>
      <c r="J26" s="193">
        <f>+$D26*'Plan Financ porcentaje'!G26</f>
        <v>7500</v>
      </c>
      <c r="K26" s="193">
        <f>+$D26*'Plan Financ porcentaje'!H26</f>
        <v>7500</v>
      </c>
      <c r="L26" s="193">
        <f>+$D26*'Plan Financ porcentaje'!I26</f>
        <v>7500</v>
      </c>
      <c r="M26" s="193">
        <f>+$D26*'Plan Financ porcentaje'!J26</f>
        <v>15000</v>
      </c>
      <c r="N26" s="193">
        <f>+$D26*'Plan Financ porcentaje'!K26</f>
        <v>15000</v>
      </c>
      <c r="O26" s="193">
        <f>+$D26*'Plan Financ porcentaje'!L26</f>
        <v>15000</v>
      </c>
      <c r="P26" s="193">
        <f>+$D26*'Plan Financ porcentaje'!M26</f>
        <v>15000</v>
      </c>
      <c r="Q26" s="193">
        <f>+$D26*'Plan Financ porcentaje'!N26</f>
        <v>15000</v>
      </c>
      <c r="R26" s="193">
        <f>+$D26*'Plan Financ porcentaje'!O26</f>
        <v>15000</v>
      </c>
      <c r="S26" s="193">
        <f>+$D26*'Plan Financ porcentaje'!P26</f>
        <v>22500</v>
      </c>
      <c r="T26" s="189">
        <f t="shared" si="18"/>
        <v>0</v>
      </c>
    </row>
    <row r="27" spans="1:20" x14ac:dyDescent="0.2">
      <c r="A27" s="181" t="s">
        <v>163</v>
      </c>
      <c r="B27" s="186">
        <v>1</v>
      </c>
      <c r="C27" s="172" t="s">
        <v>133</v>
      </c>
      <c r="D27" s="169">
        <v>250000</v>
      </c>
      <c r="E27" s="169">
        <f t="shared" si="3"/>
        <v>250000</v>
      </c>
      <c r="F27" s="220">
        <f t="shared" si="0"/>
        <v>1</v>
      </c>
      <c r="G27" s="193">
        <f>+$D27*'Plan Financ porcentaje'!D27</f>
        <v>0</v>
      </c>
      <c r="H27" s="193">
        <f>+$D27*'Plan Financ porcentaje'!E27</f>
        <v>0</v>
      </c>
      <c r="I27" s="193">
        <f>+$D27*'Plan Financ porcentaje'!F27</f>
        <v>40000</v>
      </c>
      <c r="J27" s="193">
        <f>+$D27*'Plan Financ porcentaje'!G27</f>
        <v>0</v>
      </c>
      <c r="K27" s="193">
        <f>+$D27*'Plan Financ porcentaje'!H27</f>
        <v>40000</v>
      </c>
      <c r="L27" s="193">
        <f>+$D27*'Plan Financ porcentaje'!I27</f>
        <v>0</v>
      </c>
      <c r="M27" s="193">
        <f>+$D27*'Plan Financ porcentaje'!J27</f>
        <v>40000</v>
      </c>
      <c r="N27" s="193">
        <f>+$D27*'Plan Financ porcentaje'!K27</f>
        <v>0</v>
      </c>
      <c r="O27" s="193">
        <f>+$D27*'Plan Financ porcentaje'!L27</f>
        <v>40000</v>
      </c>
      <c r="P27" s="193">
        <f>+$D27*'Plan Financ porcentaje'!M27</f>
        <v>0</v>
      </c>
      <c r="Q27" s="193">
        <f>+$D27*'Plan Financ porcentaje'!N27</f>
        <v>40000</v>
      </c>
      <c r="R27" s="193">
        <f>+$D27*'Plan Financ porcentaje'!O27</f>
        <v>0</v>
      </c>
      <c r="S27" s="193">
        <f>+$D27*'Plan Financ porcentaje'!P27</f>
        <v>50000</v>
      </c>
      <c r="T27" s="189">
        <f t="shared" si="18"/>
        <v>0</v>
      </c>
    </row>
    <row r="28" spans="1:20" s="168" customFormat="1" x14ac:dyDescent="0.2">
      <c r="A28" s="246" t="s">
        <v>157</v>
      </c>
      <c r="B28" s="247"/>
      <c r="C28" s="247"/>
      <c r="D28" s="190">
        <f>+D5+D11+D15+D20+D18+D23</f>
        <v>450000000.00000006</v>
      </c>
      <c r="E28" s="190">
        <f t="shared" si="3"/>
        <v>450000000.00000006</v>
      </c>
      <c r="F28" s="218">
        <f t="shared" si="0"/>
        <v>1</v>
      </c>
      <c r="G28" s="190">
        <f t="shared" ref="G28:S28" si="19">+G5+G11+G15+G20+G18+G23</f>
        <v>1084711.5384615385</v>
      </c>
      <c r="H28" s="190">
        <f t="shared" si="19"/>
        <v>1668056.1538461542</v>
      </c>
      <c r="I28" s="190">
        <f t="shared" si="19"/>
        <v>2272126.153846154</v>
      </c>
      <c r="J28" s="190">
        <f t="shared" si="19"/>
        <v>17417881.792908724</v>
      </c>
      <c r="K28" s="190">
        <f t="shared" si="19"/>
        <v>35241333.597641803</v>
      </c>
      <c r="L28" s="190">
        <f t="shared" si="19"/>
        <v>45713074.281392507</v>
      </c>
      <c r="M28" s="190">
        <f t="shared" si="19"/>
        <v>80473758.338805065</v>
      </c>
      <c r="N28" s="190">
        <f t="shared" si="19"/>
        <v>90083430.76329565</v>
      </c>
      <c r="O28" s="190">
        <f t="shared" si="19"/>
        <v>74006400.740548581</v>
      </c>
      <c r="P28" s="190">
        <f t="shared" si="19"/>
        <v>58568785.621465184</v>
      </c>
      <c r="Q28" s="190">
        <f t="shared" si="19"/>
        <v>20836105.124278985</v>
      </c>
      <c r="R28" s="190">
        <f t="shared" si="19"/>
        <v>11202821.792908724</v>
      </c>
      <c r="S28" s="190">
        <f t="shared" si="19"/>
        <v>11431514.100601032</v>
      </c>
      <c r="T28" s="189">
        <f>+D28-SUM(G28:S28)</f>
        <v>0</v>
      </c>
    </row>
    <row r="29" spans="1:20" x14ac:dyDescent="0.2">
      <c r="A29" s="246" t="s">
        <v>210</v>
      </c>
      <c r="B29" s="247"/>
      <c r="C29" s="247"/>
      <c r="D29" s="190"/>
      <c r="E29" s="190"/>
      <c r="F29" s="218"/>
      <c r="G29" s="190">
        <f>+G28</f>
        <v>1084711.5384615385</v>
      </c>
      <c r="H29" s="190">
        <f t="shared" ref="H29:Q29" si="20">+H28+G29</f>
        <v>2752767.692307693</v>
      </c>
      <c r="I29" s="190">
        <f t="shared" si="20"/>
        <v>5024893.8461538469</v>
      </c>
      <c r="J29" s="190">
        <f t="shared" si="20"/>
        <v>22442775.639062572</v>
      </c>
      <c r="K29" s="190">
        <f t="shared" si="20"/>
        <v>57684109.236704379</v>
      </c>
      <c r="L29" s="190">
        <f t="shared" si="20"/>
        <v>103397183.51809689</v>
      </c>
      <c r="M29" s="190">
        <f t="shared" si="20"/>
        <v>183870941.85690194</v>
      </c>
      <c r="N29" s="190">
        <f t="shared" si="20"/>
        <v>273954372.62019759</v>
      </c>
      <c r="O29" s="190">
        <f t="shared" si="20"/>
        <v>347960773.36074615</v>
      </c>
      <c r="P29" s="190">
        <f t="shared" si="20"/>
        <v>406529558.98221135</v>
      </c>
      <c r="Q29" s="190">
        <f t="shared" si="20"/>
        <v>427365664.10649031</v>
      </c>
      <c r="R29" s="190">
        <f t="shared" ref="R29" si="21">+R28+Q29</f>
        <v>438568485.89939904</v>
      </c>
      <c r="S29" s="190">
        <f t="shared" ref="S29" si="22">+S28+R29</f>
        <v>450000000.00000006</v>
      </c>
    </row>
    <row r="30" spans="1:20" hidden="1" x14ac:dyDescent="0.2">
      <c r="G30" s="230">
        <f>+G28</f>
        <v>1084711.5384615385</v>
      </c>
      <c r="H30" s="252">
        <f>+I28+H28</f>
        <v>3940182.307692308</v>
      </c>
      <c r="I30" s="252"/>
      <c r="J30" s="252">
        <f t="shared" ref="J30" si="23">+K28+J28</f>
        <v>52659215.390550524</v>
      </c>
      <c r="K30" s="252"/>
      <c r="L30" s="252">
        <f t="shared" ref="L30" si="24">+M28+L28</f>
        <v>126186832.62019756</v>
      </c>
      <c r="M30" s="252"/>
      <c r="N30" s="252">
        <f t="shared" ref="N30" si="25">+O28+N28</f>
        <v>164089831.50384423</v>
      </c>
      <c r="O30" s="252"/>
      <c r="P30" s="252">
        <f t="shared" ref="P30" si="26">+Q28+P28</f>
        <v>79404890.745744169</v>
      </c>
      <c r="Q30" s="252"/>
      <c r="R30" s="252">
        <f t="shared" ref="R30" si="27">+S28+R28</f>
        <v>22634335.893509757</v>
      </c>
      <c r="S30" s="252"/>
    </row>
    <row r="31" spans="1:20" hidden="1" x14ac:dyDescent="0.2">
      <c r="B31" s="165"/>
      <c r="C31" s="165"/>
      <c r="D31" s="195"/>
      <c r="G31" s="236">
        <f>+G30/1000000</f>
        <v>1.0847115384615384</v>
      </c>
      <c r="H31" s="236">
        <f t="shared" ref="H31:S31" si="28">+H30/1000000</f>
        <v>3.9401823076923082</v>
      </c>
      <c r="I31" s="236">
        <f t="shared" si="28"/>
        <v>0</v>
      </c>
      <c r="J31" s="236">
        <f t="shared" si="28"/>
        <v>52.659215390550521</v>
      </c>
      <c r="K31" s="236">
        <f t="shared" si="28"/>
        <v>0</v>
      </c>
      <c r="L31" s="236">
        <f t="shared" si="28"/>
        <v>126.18683262019756</v>
      </c>
      <c r="M31" s="236">
        <f t="shared" si="28"/>
        <v>0</v>
      </c>
      <c r="N31" s="236">
        <f t="shared" si="28"/>
        <v>164.08983150384424</v>
      </c>
      <c r="O31" s="236">
        <f t="shared" si="28"/>
        <v>0</v>
      </c>
      <c r="P31" s="236">
        <f t="shared" si="28"/>
        <v>79.404890745744169</v>
      </c>
      <c r="Q31" s="236">
        <f t="shared" si="28"/>
        <v>0</v>
      </c>
      <c r="R31" s="236">
        <f t="shared" si="28"/>
        <v>22.634335893509757</v>
      </c>
      <c r="S31" s="236">
        <f t="shared" si="28"/>
        <v>0</v>
      </c>
    </row>
    <row r="32" spans="1:20" x14ac:dyDescent="0.2">
      <c r="A32" s="210" t="s">
        <v>179</v>
      </c>
      <c r="B32" s="211"/>
      <c r="C32" s="208" t="s">
        <v>6</v>
      </c>
      <c r="E32" s="228"/>
    </row>
    <row r="33" spans="1:23" x14ac:dyDescent="0.2">
      <c r="A33" s="198" t="s">
        <v>164</v>
      </c>
      <c r="B33" s="201">
        <f>+D6+D7+D8+D9+D12</f>
        <v>380166345.86337328</v>
      </c>
      <c r="C33" s="212">
        <f t="shared" ref="C33:C40" si="29">+B33/$B$41</f>
        <v>0.84481410191860706</v>
      </c>
      <c r="E33" s="195"/>
      <c r="F33" s="195"/>
    </row>
    <row r="34" spans="1:23" x14ac:dyDescent="0.2">
      <c r="A34" s="198" t="s">
        <v>134</v>
      </c>
      <c r="B34" s="201">
        <f>+D10+D13</f>
        <v>22848423.367396034</v>
      </c>
      <c r="C34" s="212">
        <f t="shared" si="29"/>
        <v>5.0774274149768948E-2</v>
      </c>
      <c r="E34" s="195"/>
      <c r="F34" s="195"/>
    </row>
    <row r="35" spans="1:23" x14ac:dyDescent="0.2">
      <c r="A35" s="199" t="s">
        <v>180</v>
      </c>
      <c r="B35" s="202">
        <f>SUM(B33:B34)</f>
        <v>403014769.23076934</v>
      </c>
      <c r="C35" s="214">
        <f t="shared" si="29"/>
        <v>0.89558837606837605</v>
      </c>
      <c r="E35" s="195"/>
      <c r="F35" s="195"/>
    </row>
    <row r="36" spans="1:23" x14ac:dyDescent="0.2">
      <c r="A36" s="198" t="s">
        <v>181</v>
      </c>
      <c r="B36" s="201">
        <f>D16+D19+D21</f>
        <v>24500000</v>
      </c>
      <c r="C36" s="212">
        <f t="shared" si="29"/>
        <v>5.4444444444444427E-2</v>
      </c>
      <c r="E36" s="195"/>
      <c r="F36" s="195"/>
    </row>
    <row r="37" spans="1:23" x14ac:dyDescent="0.2">
      <c r="A37" s="198" t="s">
        <v>134</v>
      </c>
      <c r="B37" s="201">
        <f>+D17+D22</f>
        <v>466000</v>
      </c>
      <c r="C37" s="212">
        <f t="shared" si="29"/>
        <v>1.0355555555555552E-3</v>
      </c>
      <c r="E37" s="195"/>
      <c r="F37" s="195"/>
    </row>
    <row r="38" spans="1:23" x14ac:dyDescent="0.2">
      <c r="A38" s="199" t="s">
        <v>182</v>
      </c>
      <c r="B38" s="202">
        <f>SUM(B36:B37)</f>
        <v>24966000</v>
      </c>
      <c r="C38" s="214">
        <f t="shared" si="29"/>
        <v>5.5479999999999988E-2</v>
      </c>
      <c r="E38" s="195"/>
    </row>
    <row r="39" spans="1:23" x14ac:dyDescent="0.2">
      <c r="A39" s="199" t="s">
        <v>224</v>
      </c>
      <c r="B39" s="202">
        <f>+D24</f>
        <v>4500000</v>
      </c>
      <c r="C39" s="214">
        <f t="shared" si="29"/>
        <v>9.9999999999999967E-3</v>
      </c>
    </row>
    <row r="40" spans="1:23" x14ac:dyDescent="0.2">
      <c r="A40" s="199" t="s">
        <v>183</v>
      </c>
      <c r="B40" s="202">
        <f>+D25+D26+D27</f>
        <v>17519230.769230772</v>
      </c>
      <c r="C40" s="214">
        <f t="shared" si="29"/>
        <v>3.8931623931623929E-2</v>
      </c>
    </row>
    <row r="41" spans="1:23" s="167" customFormat="1" x14ac:dyDescent="0.2">
      <c r="A41" s="200" t="s">
        <v>142</v>
      </c>
      <c r="B41" s="203">
        <f>+B35+B38+B39+B40</f>
        <v>450000000.00000012</v>
      </c>
      <c r="C41" s="213">
        <f>+C35+C38+C39+C40</f>
        <v>1</v>
      </c>
      <c r="D41" s="166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</row>
    <row r="56" spans="7:14" ht="46.9" customHeight="1" x14ac:dyDescent="0.2">
      <c r="G56" s="251" t="s">
        <v>238</v>
      </c>
      <c r="H56" s="251"/>
      <c r="I56" s="251"/>
    </row>
    <row r="57" spans="7:14" x14ac:dyDescent="0.2">
      <c r="G57" s="233">
        <v>2014</v>
      </c>
      <c r="H57" s="233">
        <v>2015</v>
      </c>
      <c r="I57" s="233">
        <v>2016</v>
      </c>
      <c r="J57" s="233">
        <v>2017</v>
      </c>
      <c r="K57" s="233">
        <v>2018</v>
      </c>
      <c r="L57" s="233">
        <v>2019</v>
      </c>
      <c r="M57" s="233">
        <v>2020</v>
      </c>
      <c r="N57" s="234" t="s">
        <v>10</v>
      </c>
    </row>
    <row r="58" spans="7:14" x14ac:dyDescent="0.2">
      <c r="G58" s="235">
        <f>+G28/1000000</f>
        <v>1.0847115384615384</v>
      </c>
      <c r="H58" s="235">
        <f>+(H28+I28)/1000000</f>
        <v>3.9401823076923082</v>
      </c>
      <c r="I58" s="235">
        <f>+(J28+K28)/1000000</f>
        <v>52.659215390550521</v>
      </c>
      <c r="J58" s="235">
        <f>+(L28+M28)/1000000</f>
        <v>126.18683262019756</v>
      </c>
      <c r="K58" s="235">
        <f>+(N28+O28)/1000000</f>
        <v>164.08983150384424</v>
      </c>
      <c r="L58" s="235">
        <f>+(P28+Q28)/1000000</f>
        <v>79.404890745744169</v>
      </c>
      <c r="M58" s="235">
        <f>+(R28+S28)/1000000</f>
        <v>22.634335893509757</v>
      </c>
      <c r="N58" s="235">
        <f>SUM(G58:M58)</f>
        <v>450.00000000000011</v>
      </c>
    </row>
  </sheetData>
  <mergeCells count="19">
    <mergeCell ref="N30:O30"/>
    <mergeCell ref="R2:S2"/>
    <mergeCell ref="R30:S30"/>
    <mergeCell ref="G56:I56"/>
    <mergeCell ref="P2:Q2"/>
    <mergeCell ref="P30:Q30"/>
    <mergeCell ref="H30:I30"/>
    <mergeCell ref="J30:K30"/>
    <mergeCell ref="L30:M30"/>
    <mergeCell ref="A29:C29"/>
    <mergeCell ref="H2:I2"/>
    <mergeCell ref="J2:K2"/>
    <mergeCell ref="L2:M2"/>
    <mergeCell ref="N2:O2"/>
    <mergeCell ref="A4:C4"/>
    <mergeCell ref="A14:C14"/>
    <mergeCell ref="A23:C23"/>
    <mergeCell ref="A28:C28"/>
    <mergeCell ref="A2:D2"/>
  </mergeCells>
  <pageMargins left="0.32" right="0.26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9"/>
  <sheetViews>
    <sheetView showGridLines="0" zoomScale="55" zoomScaleNormal="55" workbookViewId="0">
      <selection activeCell="A36" sqref="A36"/>
    </sheetView>
  </sheetViews>
  <sheetFormatPr defaultColWidth="13" defaultRowHeight="15.75" x14ac:dyDescent="0.2"/>
  <cols>
    <col min="1" max="1" width="74.28515625" style="165" customWidth="1"/>
    <col min="2" max="2" width="12.28515625" style="167" customWidth="1"/>
    <col min="3" max="3" width="15.28515625" style="167" customWidth="1"/>
    <col min="4" max="16384" width="13" style="165"/>
  </cols>
  <sheetData>
    <row r="2" spans="1:17" s="183" customFormat="1" ht="15" customHeight="1" x14ac:dyDescent="0.2">
      <c r="A2" s="251"/>
      <c r="B2" s="251"/>
      <c r="C2" s="251"/>
      <c r="D2" s="231">
        <v>2014</v>
      </c>
      <c r="E2" s="253">
        <v>2015</v>
      </c>
      <c r="F2" s="254"/>
      <c r="G2" s="253">
        <v>2016</v>
      </c>
      <c r="H2" s="254"/>
      <c r="I2" s="253">
        <v>2017</v>
      </c>
      <c r="J2" s="254"/>
      <c r="K2" s="253">
        <v>2018</v>
      </c>
      <c r="L2" s="254"/>
      <c r="M2" s="253">
        <v>2019</v>
      </c>
      <c r="N2" s="254"/>
      <c r="O2" s="253">
        <v>2020</v>
      </c>
      <c r="P2" s="254"/>
    </row>
    <row r="3" spans="1:17" s="183" customFormat="1" ht="15" customHeight="1" x14ac:dyDescent="0.2">
      <c r="A3" s="187"/>
      <c r="B3" s="187"/>
      <c r="C3" s="187"/>
      <c r="D3" s="191" t="s">
        <v>162</v>
      </c>
      <c r="E3" s="191" t="s">
        <v>161</v>
      </c>
      <c r="F3" s="191" t="s">
        <v>162</v>
      </c>
      <c r="G3" s="191" t="s">
        <v>161</v>
      </c>
      <c r="H3" s="191" t="s">
        <v>162</v>
      </c>
      <c r="I3" s="191" t="s">
        <v>161</v>
      </c>
      <c r="J3" s="191" t="s">
        <v>162</v>
      </c>
      <c r="K3" s="191" t="s">
        <v>161</v>
      </c>
      <c r="L3" s="191" t="s">
        <v>162</v>
      </c>
      <c r="M3" s="191" t="s">
        <v>161</v>
      </c>
      <c r="N3" s="221" t="s">
        <v>162</v>
      </c>
      <c r="O3" s="229" t="s">
        <v>161</v>
      </c>
      <c r="P3" s="229" t="s">
        <v>162</v>
      </c>
    </row>
    <row r="4" spans="1:17" s="183" customFormat="1" x14ac:dyDescent="0.2">
      <c r="A4" s="249" t="s">
        <v>144</v>
      </c>
      <c r="B4" s="250"/>
      <c r="C4" s="25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7" ht="31.5" x14ac:dyDescent="0.2">
      <c r="A5" s="177" t="s">
        <v>204</v>
      </c>
      <c r="B5" s="178" t="s">
        <v>141</v>
      </c>
      <c r="C5" s="178" t="s">
        <v>140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7" x14ac:dyDescent="0.2">
      <c r="A6" s="170" t="s">
        <v>227</v>
      </c>
      <c r="B6" s="174">
        <v>51</v>
      </c>
      <c r="C6" s="174" t="s">
        <v>145</v>
      </c>
      <c r="D6" s="192"/>
      <c r="E6" s="192">
        <v>0.3</v>
      </c>
      <c r="F6" s="192">
        <v>0.4</v>
      </c>
      <c r="G6" s="192">
        <v>0.3</v>
      </c>
      <c r="H6" s="192"/>
      <c r="I6" s="192"/>
      <c r="J6" s="192"/>
      <c r="K6" s="192"/>
      <c r="L6" s="192"/>
      <c r="M6" s="192"/>
      <c r="N6" s="192"/>
      <c r="O6" s="192"/>
      <c r="P6" s="192"/>
      <c r="Q6" s="194">
        <f>1-SUM(D6:P6)</f>
        <v>0</v>
      </c>
    </row>
    <row r="7" spans="1:17" x14ac:dyDescent="0.2">
      <c r="A7" s="170" t="s">
        <v>143</v>
      </c>
      <c r="B7" s="174">
        <v>51</v>
      </c>
      <c r="C7" s="174" t="s">
        <v>145</v>
      </c>
      <c r="D7" s="192"/>
      <c r="E7" s="192"/>
      <c r="F7" s="192"/>
      <c r="G7" s="192"/>
      <c r="H7" s="192"/>
      <c r="I7" s="192">
        <v>0.05</v>
      </c>
      <c r="J7" s="192">
        <v>0.3</v>
      </c>
      <c r="K7" s="192">
        <v>0.3</v>
      </c>
      <c r="L7" s="192">
        <v>0.2</v>
      </c>
      <c r="M7" s="192">
        <v>0.15</v>
      </c>
      <c r="N7" s="192"/>
      <c r="O7" s="192"/>
      <c r="P7" s="192"/>
      <c r="Q7" s="194">
        <f t="shared" ref="Q7:Q10" si="0">1-SUM(D7:P7)</f>
        <v>0</v>
      </c>
    </row>
    <row r="8" spans="1:17" x14ac:dyDescent="0.2">
      <c r="A8" s="170" t="s">
        <v>150</v>
      </c>
      <c r="B8" s="185">
        <v>4</v>
      </c>
      <c r="C8" s="174" t="s">
        <v>147</v>
      </c>
      <c r="D8" s="192"/>
      <c r="E8" s="192"/>
      <c r="F8" s="192"/>
      <c r="G8" s="192"/>
      <c r="H8" s="192"/>
      <c r="I8" s="192">
        <v>0.1</v>
      </c>
      <c r="J8" s="192">
        <v>0.3</v>
      </c>
      <c r="K8" s="192">
        <v>0.3</v>
      </c>
      <c r="L8" s="192">
        <v>0.15</v>
      </c>
      <c r="M8" s="192">
        <v>0.15</v>
      </c>
      <c r="N8" s="192"/>
      <c r="O8" s="192"/>
      <c r="P8" s="192"/>
      <c r="Q8" s="194">
        <f t="shared" si="0"/>
        <v>0</v>
      </c>
    </row>
    <row r="9" spans="1:17" x14ac:dyDescent="0.2">
      <c r="A9" s="170" t="s">
        <v>149</v>
      </c>
      <c r="B9" s="185">
        <v>11</v>
      </c>
      <c r="C9" s="174" t="s">
        <v>146</v>
      </c>
      <c r="D9" s="192"/>
      <c r="E9" s="192"/>
      <c r="F9" s="192"/>
      <c r="G9" s="192"/>
      <c r="H9" s="192">
        <v>0.1</v>
      </c>
      <c r="I9" s="192">
        <v>0.2</v>
      </c>
      <c r="J9" s="192">
        <v>0.2</v>
      </c>
      <c r="K9" s="192">
        <v>0.2</v>
      </c>
      <c r="L9" s="192">
        <v>0.3</v>
      </c>
      <c r="M9" s="192"/>
      <c r="N9" s="192"/>
      <c r="O9" s="192"/>
      <c r="P9" s="192"/>
      <c r="Q9" s="194">
        <f t="shared" si="0"/>
        <v>0</v>
      </c>
    </row>
    <row r="10" spans="1:17" x14ac:dyDescent="0.2">
      <c r="A10" s="170" t="s">
        <v>134</v>
      </c>
      <c r="B10" s="188">
        <v>0.06</v>
      </c>
      <c r="C10" s="174" t="s">
        <v>6</v>
      </c>
      <c r="D10" s="192"/>
      <c r="E10" s="192"/>
      <c r="F10" s="192"/>
      <c r="G10" s="192"/>
      <c r="H10" s="192">
        <v>0.1</v>
      </c>
      <c r="I10" s="192">
        <v>0.15</v>
      </c>
      <c r="J10" s="192">
        <v>0.15</v>
      </c>
      <c r="K10" s="192">
        <v>0.2</v>
      </c>
      <c r="L10" s="192">
        <v>0.2</v>
      </c>
      <c r="M10" s="192">
        <v>0.2</v>
      </c>
      <c r="N10" s="192"/>
      <c r="O10" s="192"/>
      <c r="P10" s="192"/>
      <c r="Q10" s="194">
        <f t="shared" si="0"/>
        <v>0</v>
      </c>
    </row>
    <row r="11" spans="1:17" x14ac:dyDescent="0.2">
      <c r="A11" s="177" t="s">
        <v>203</v>
      </c>
      <c r="B11" s="176"/>
      <c r="C11" s="176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194"/>
    </row>
    <row r="12" spans="1:17" x14ac:dyDescent="0.2">
      <c r="A12" s="170" t="s">
        <v>209</v>
      </c>
      <c r="B12" s="185">
        <v>1</v>
      </c>
      <c r="C12" s="174" t="s">
        <v>133</v>
      </c>
      <c r="D12" s="192"/>
      <c r="E12" s="192"/>
      <c r="F12" s="192"/>
      <c r="G12" s="192">
        <v>0.05</v>
      </c>
      <c r="H12" s="192">
        <v>0.1</v>
      </c>
      <c r="I12" s="192">
        <v>0.1</v>
      </c>
      <c r="J12" s="192">
        <v>0.1</v>
      </c>
      <c r="K12" s="192">
        <v>0.15</v>
      </c>
      <c r="L12" s="192">
        <v>0.15</v>
      </c>
      <c r="M12" s="192">
        <v>0.15</v>
      </c>
      <c r="N12" s="192">
        <v>0.1</v>
      </c>
      <c r="O12" s="192">
        <v>0.05</v>
      </c>
      <c r="P12" s="192">
        <v>0.05</v>
      </c>
      <c r="Q12" s="194">
        <f>1-SUM(D12:P12)</f>
        <v>0</v>
      </c>
    </row>
    <row r="13" spans="1:17" x14ac:dyDescent="0.2">
      <c r="A13" s="170" t="s">
        <v>134</v>
      </c>
      <c r="B13" s="188">
        <v>0.06</v>
      </c>
      <c r="C13" s="174" t="s">
        <v>6</v>
      </c>
      <c r="D13" s="192"/>
      <c r="E13" s="192"/>
      <c r="F13" s="192"/>
      <c r="G13" s="192">
        <v>0.05</v>
      </c>
      <c r="H13" s="192">
        <v>0.1</v>
      </c>
      <c r="I13" s="192">
        <v>0.1</v>
      </c>
      <c r="J13" s="192">
        <v>0.15</v>
      </c>
      <c r="K13" s="192">
        <v>0.15</v>
      </c>
      <c r="L13" s="192">
        <v>0.15</v>
      </c>
      <c r="M13" s="192">
        <v>0.1</v>
      </c>
      <c r="N13" s="192">
        <v>0.1</v>
      </c>
      <c r="O13" s="192">
        <v>0.05</v>
      </c>
      <c r="P13" s="192">
        <v>0.05</v>
      </c>
      <c r="Q13" s="194">
        <f>1-SUM(D13:P13)</f>
        <v>0</v>
      </c>
    </row>
    <row r="14" spans="1:17" x14ac:dyDescent="0.2">
      <c r="A14" s="249" t="s">
        <v>153</v>
      </c>
      <c r="B14" s="250"/>
      <c r="C14" s="25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4"/>
    </row>
    <row r="15" spans="1:17" ht="36.6" customHeight="1" x14ac:dyDescent="0.2">
      <c r="A15" s="177" t="s">
        <v>155</v>
      </c>
      <c r="B15" s="176"/>
      <c r="C15" s="176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94"/>
    </row>
    <row r="16" spans="1:17" ht="31.5" x14ac:dyDescent="0.2">
      <c r="A16" s="180" t="s">
        <v>233</v>
      </c>
      <c r="B16" s="186">
        <v>320</v>
      </c>
      <c r="C16" s="179" t="s">
        <v>139</v>
      </c>
      <c r="D16" s="192"/>
      <c r="E16" s="192"/>
      <c r="F16" s="192"/>
      <c r="G16" s="192">
        <v>0.3</v>
      </c>
      <c r="H16" s="192">
        <v>0.4</v>
      </c>
      <c r="I16" s="192">
        <v>0.3</v>
      </c>
      <c r="J16" s="192"/>
      <c r="K16" s="192"/>
      <c r="L16" s="192"/>
      <c r="M16" s="192"/>
      <c r="N16" s="192"/>
      <c r="O16" s="192"/>
      <c r="P16" s="192"/>
      <c r="Q16" s="194">
        <f>1-SUM(D16:P16)</f>
        <v>0</v>
      </c>
    </row>
    <row r="17" spans="1:17" x14ac:dyDescent="0.2">
      <c r="A17" s="170" t="s">
        <v>134</v>
      </c>
      <c r="B17" s="188">
        <v>0.02</v>
      </c>
      <c r="C17" s="174" t="s">
        <v>6</v>
      </c>
      <c r="D17" s="192"/>
      <c r="E17" s="192"/>
      <c r="F17" s="192"/>
      <c r="G17" s="192">
        <v>0.1</v>
      </c>
      <c r="H17" s="192">
        <v>0.5</v>
      </c>
      <c r="I17" s="192">
        <v>0.4</v>
      </c>
      <c r="J17" s="192"/>
      <c r="K17" s="192"/>
      <c r="L17" s="192"/>
      <c r="M17" s="192"/>
      <c r="N17" s="192"/>
      <c r="O17" s="192"/>
      <c r="P17" s="192"/>
      <c r="Q17" s="194">
        <f>1-SUM(D17:P17)</f>
        <v>0</v>
      </c>
    </row>
    <row r="18" spans="1:17" x14ac:dyDescent="0.2">
      <c r="A18" s="177" t="s">
        <v>156</v>
      </c>
      <c r="B18" s="176"/>
      <c r="C18" s="176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94"/>
    </row>
    <row r="19" spans="1:17" x14ac:dyDescent="0.2">
      <c r="A19" s="171" t="s">
        <v>151</v>
      </c>
      <c r="B19" s="186">
        <v>1</v>
      </c>
      <c r="C19" s="184" t="s">
        <v>138</v>
      </c>
      <c r="D19" s="192"/>
      <c r="E19" s="192"/>
      <c r="F19" s="192">
        <v>0.4</v>
      </c>
      <c r="G19" s="192">
        <v>0.6</v>
      </c>
      <c r="H19" s="192"/>
      <c r="I19" s="192"/>
      <c r="J19" s="192"/>
      <c r="K19" s="192"/>
      <c r="L19" s="192"/>
      <c r="M19" s="192"/>
      <c r="N19" s="192"/>
      <c r="O19" s="192"/>
      <c r="P19" s="192"/>
      <c r="Q19" s="194">
        <f>1-SUM(D19:P19)</f>
        <v>0</v>
      </c>
    </row>
    <row r="20" spans="1:17" ht="15.6" customHeight="1" x14ac:dyDescent="0.2">
      <c r="A20" s="177" t="s">
        <v>160</v>
      </c>
      <c r="B20" s="176"/>
      <c r="C20" s="176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94"/>
    </row>
    <row r="21" spans="1:17" ht="31.5" x14ac:dyDescent="0.2">
      <c r="A21" s="180" t="s">
        <v>159</v>
      </c>
      <c r="B21" s="186">
        <v>3</v>
      </c>
      <c r="C21" s="179" t="s">
        <v>148</v>
      </c>
      <c r="D21" s="192"/>
      <c r="E21" s="192"/>
      <c r="F21" s="192"/>
      <c r="G21" s="192">
        <v>0.1</v>
      </c>
      <c r="H21" s="192">
        <v>0.5</v>
      </c>
      <c r="I21" s="192">
        <v>0.4</v>
      </c>
      <c r="J21" s="192"/>
      <c r="K21" s="192"/>
      <c r="L21" s="192"/>
      <c r="M21" s="192"/>
      <c r="N21" s="192"/>
      <c r="O21" s="192"/>
      <c r="P21" s="192"/>
      <c r="Q21" s="194">
        <f>1-SUM(D21:P21)</f>
        <v>0</v>
      </c>
    </row>
    <row r="22" spans="1:17" x14ac:dyDescent="0.2">
      <c r="A22" s="170" t="s">
        <v>134</v>
      </c>
      <c r="B22" s="188">
        <v>0.02</v>
      </c>
      <c r="C22" s="174" t="s">
        <v>6</v>
      </c>
      <c r="D22" s="192"/>
      <c r="E22" s="192"/>
      <c r="F22" s="192"/>
      <c r="G22" s="192">
        <v>0.1</v>
      </c>
      <c r="H22" s="192">
        <v>0.5</v>
      </c>
      <c r="I22" s="192">
        <v>0.4</v>
      </c>
      <c r="J22" s="192"/>
      <c r="K22" s="192"/>
      <c r="L22" s="192"/>
      <c r="M22" s="192"/>
      <c r="N22" s="192"/>
      <c r="O22" s="192"/>
      <c r="P22" s="192"/>
      <c r="Q22" s="194">
        <f>1-SUM(D22:P22)</f>
        <v>0</v>
      </c>
    </row>
    <row r="23" spans="1:17" x14ac:dyDescent="0.2">
      <c r="A23" s="249" t="s">
        <v>158</v>
      </c>
      <c r="B23" s="250"/>
      <c r="C23" s="25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4"/>
    </row>
    <row r="24" spans="1:17" x14ac:dyDescent="0.2">
      <c r="A24" s="171" t="s">
        <v>225</v>
      </c>
      <c r="B24" s="184">
        <v>1</v>
      </c>
      <c r="C24" s="184" t="s">
        <v>133</v>
      </c>
      <c r="D24" s="192">
        <v>0.05</v>
      </c>
      <c r="E24" s="192">
        <v>0.05</v>
      </c>
      <c r="F24" s="192">
        <v>0.05</v>
      </c>
      <c r="G24" s="192">
        <v>0.1</v>
      </c>
      <c r="H24" s="192">
        <v>0.1</v>
      </c>
      <c r="I24" s="192">
        <v>0.1</v>
      </c>
      <c r="J24" s="192">
        <v>0.1</v>
      </c>
      <c r="K24" s="192">
        <v>0.1</v>
      </c>
      <c r="L24" s="192">
        <v>0.1</v>
      </c>
      <c r="M24" s="192">
        <v>0.1</v>
      </c>
      <c r="N24" s="192">
        <v>0.05</v>
      </c>
      <c r="O24" s="192">
        <v>0.05</v>
      </c>
      <c r="P24" s="192">
        <v>0.05</v>
      </c>
      <c r="Q24" s="194">
        <f>1-SUM(D24:P24)</f>
        <v>0</v>
      </c>
    </row>
    <row r="25" spans="1:17" x14ac:dyDescent="0.2">
      <c r="A25" s="171" t="s">
        <v>154</v>
      </c>
      <c r="B25" s="173">
        <v>0.04</v>
      </c>
      <c r="C25" s="173" t="s">
        <v>6</v>
      </c>
      <c r="D25" s="192">
        <v>0.05</v>
      </c>
      <c r="E25" s="192">
        <v>7.0000000000000007E-2</v>
      </c>
      <c r="F25" s="192">
        <v>7.0000000000000007E-2</v>
      </c>
      <c r="G25" s="192">
        <v>0.08</v>
      </c>
      <c r="H25" s="192">
        <v>0.08</v>
      </c>
      <c r="I25" s="192">
        <v>0.08</v>
      </c>
      <c r="J25" s="192">
        <v>0.08</v>
      </c>
      <c r="K25" s="192">
        <v>0.08</v>
      </c>
      <c r="L25" s="192">
        <v>0.08</v>
      </c>
      <c r="M25" s="192">
        <v>0.08</v>
      </c>
      <c r="N25" s="192">
        <v>0.08</v>
      </c>
      <c r="O25" s="192">
        <v>0.08</v>
      </c>
      <c r="P25" s="192">
        <v>0.09</v>
      </c>
      <c r="Q25" s="194">
        <f>1-SUM(D25:P25)</f>
        <v>0</v>
      </c>
    </row>
    <row r="26" spans="1:17" x14ac:dyDescent="0.2">
      <c r="A26" s="171" t="s">
        <v>152</v>
      </c>
      <c r="B26" s="172">
        <v>1</v>
      </c>
      <c r="C26" s="173" t="s">
        <v>133</v>
      </c>
      <c r="D26" s="192">
        <v>2.5000000000000001E-2</v>
      </c>
      <c r="E26" s="192">
        <v>2.5000000000000001E-2</v>
      </c>
      <c r="F26" s="192">
        <v>0.05</v>
      </c>
      <c r="G26" s="192">
        <v>0.05</v>
      </c>
      <c r="H26" s="192">
        <v>0.05</v>
      </c>
      <c r="I26" s="192">
        <v>0.05</v>
      </c>
      <c r="J26" s="192">
        <v>0.1</v>
      </c>
      <c r="K26" s="192">
        <v>0.1</v>
      </c>
      <c r="L26" s="192">
        <v>0.1</v>
      </c>
      <c r="M26" s="192">
        <v>0.1</v>
      </c>
      <c r="N26" s="192">
        <v>0.1</v>
      </c>
      <c r="O26" s="192">
        <v>0.1</v>
      </c>
      <c r="P26" s="192">
        <v>0.15</v>
      </c>
      <c r="Q26" s="194">
        <f>1-SUM(D26:P26)</f>
        <v>0</v>
      </c>
    </row>
    <row r="27" spans="1:17" x14ac:dyDescent="0.2">
      <c r="A27" s="181" t="s">
        <v>163</v>
      </c>
      <c r="B27" s="172">
        <v>1</v>
      </c>
      <c r="C27" s="172" t="s">
        <v>133</v>
      </c>
      <c r="D27" s="192"/>
      <c r="E27" s="192"/>
      <c r="F27" s="192">
        <v>0.16</v>
      </c>
      <c r="G27" s="192"/>
      <c r="H27" s="192">
        <v>0.16</v>
      </c>
      <c r="I27" s="192"/>
      <c r="J27" s="192">
        <v>0.16</v>
      </c>
      <c r="K27" s="192"/>
      <c r="L27" s="192">
        <v>0.16</v>
      </c>
      <c r="M27" s="192"/>
      <c r="N27" s="192">
        <v>0.16</v>
      </c>
      <c r="O27" s="192"/>
      <c r="P27" s="192">
        <v>0.2</v>
      </c>
      <c r="Q27" s="194">
        <f>1-SUM(D27:P27)</f>
        <v>0</v>
      </c>
    </row>
    <row r="29" spans="1:17" x14ac:dyDescent="0.2">
      <c r="B29" s="165"/>
      <c r="C29" s="165"/>
    </row>
  </sheetData>
  <mergeCells count="10">
    <mergeCell ref="O2:P2"/>
    <mergeCell ref="A23:C23"/>
    <mergeCell ref="A2:C2"/>
    <mergeCell ref="E2:F2"/>
    <mergeCell ref="G2:H2"/>
    <mergeCell ref="M2:N2"/>
    <mergeCell ref="I2:J2"/>
    <mergeCell ref="K2:L2"/>
    <mergeCell ref="A4:C4"/>
    <mergeCell ref="A14:C14"/>
  </mergeCells>
  <pageMargins left="0.32" right="0.26" top="0.74803149606299213" bottom="0.74803149606299213" header="0.31496062992125984" footer="0.31496062992125984"/>
  <pageSetup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6" sqref="A16"/>
    </sheetView>
  </sheetViews>
  <sheetFormatPr defaultColWidth="11.42578125" defaultRowHeight="12.75" x14ac:dyDescent="0.2"/>
  <cols>
    <col min="1" max="1" width="4.7109375" customWidth="1"/>
    <col min="2" max="2" width="15.42578125" style="34" customWidth="1"/>
    <col min="3" max="3" width="27.140625" style="32" customWidth="1"/>
    <col min="4" max="4" width="36.42578125" style="32" customWidth="1"/>
    <col min="5" max="5" width="39" customWidth="1"/>
    <col min="6" max="7" width="16.28515625" style="32" customWidth="1"/>
    <col min="8" max="8" width="16.42578125" customWidth="1"/>
  </cols>
  <sheetData>
    <row r="2" spans="1:8" ht="38.25" x14ac:dyDescent="0.2">
      <c r="A2" s="36" t="s">
        <v>14</v>
      </c>
      <c r="B2" s="37" t="s">
        <v>18</v>
      </c>
      <c r="C2" s="38" t="s">
        <v>15</v>
      </c>
      <c r="D2" s="38" t="s">
        <v>16</v>
      </c>
      <c r="E2" s="36" t="s">
        <v>13</v>
      </c>
      <c r="F2" s="38" t="s">
        <v>23</v>
      </c>
      <c r="G2" s="38" t="s">
        <v>24</v>
      </c>
      <c r="H2" s="38" t="s">
        <v>25</v>
      </c>
    </row>
    <row r="3" spans="1:8" ht="88.5" customHeight="1" x14ac:dyDescent="0.2">
      <c r="A3">
        <v>1</v>
      </c>
      <c r="B3" s="35" t="s">
        <v>17</v>
      </c>
      <c r="C3" s="33" t="s">
        <v>11</v>
      </c>
      <c r="D3" s="33" t="s">
        <v>12</v>
      </c>
      <c r="E3" s="33" t="s">
        <v>19</v>
      </c>
      <c r="F3" s="33"/>
      <c r="G3" s="33" t="s">
        <v>125</v>
      </c>
      <c r="H3" s="33"/>
    </row>
    <row r="4" spans="1:8" ht="88.5" customHeight="1" x14ac:dyDescent="0.2">
      <c r="A4">
        <v>2</v>
      </c>
      <c r="B4" s="257" t="s">
        <v>22</v>
      </c>
      <c r="C4" s="256" t="s">
        <v>20</v>
      </c>
      <c r="D4" s="256" t="s">
        <v>21</v>
      </c>
      <c r="E4" s="32" t="s">
        <v>43</v>
      </c>
      <c r="G4" s="32" t="s">
        <v>126</v>
      </c>
    </row>
    <row r="5" spans="1:8" ht="88.5" customHeight="1" x14ac:dyDescent="0.2">
      <c r="B5" s="257"/>
      <c r="C5" s="256"/>
      <c r="D5" s="256"/>
      <c r="E5" s="32" t="s">
        <v>44</v>
      </c>
      <c r="G5" s="32" t="s">
        <v>126</v>
      </c>
    </row>
    <row r="6" spans="1:8" ht="51.75" customHeight="1" x14ac:dyDescent="0.2">
      <c r="A6">
        <v>3</v>
      </c>
      <c r="B6" s="35" t="s">
        <v>26</v>
      </c>
      <c r="C6" s="33" t="s">
        <v>27</v>
      </c>
      <c r="D6" s="33" t="s">
        <v>29</v>
      </c>
      <c r="E6" s="33" t="s">
        <v>28</v>
      </c>
      <c r="F6" s="33"/>
      <c r="G6" s="33" t="s">
        <v>127</v>
      </c>
      <c r="H6" s="33"/>
    </row>
    <row r="7" spans="1:8" ht="86.25" customHeight="1" x14ac:dyDescent="0.2">
      <c r="A7" s="258">
        <v>4</v>
      </c>
      <c r="B7" s="34" t="s">
        <v>7</v>
      </c>
      <c r="C7" s="32" t="s">
        <v>31</v>
      </c>
      <c r="D7" s="256" t="s">
        <v>30</v>
      </c>
      <c r="E7" s="256" t="s">
        <v>34</v>
      </c>
      <c r="F7" s="255"/>
      <c r="G7" s="255"/>
      <c r="H7" s="255"/>
    </row>
    <row r="8" spans="1:8" ht="58.5" customHeight="1" x14ac:dyDescent="0.2">
      <c r="A8" s="258"/>
      <c r="B8" s="34" t="s">
        <v>32</v>
      </c>
      <c r="C8" s="32" t="s">
        <v>33</v>
      </c>
      <c r="D8" s="256"/>
      <c r="E8" s="256"/>
      <c r="F8" s="255"/>
      <c r="G8" s="255"/>
      <c r="H8" s="255"/>
    </row>
    <row r="9" spans="1:8" ht="45" customHeight="1" x14ac:dyDescent="0.2">
      <c r="A9">
        <v>5</v>
      </c>
      <c r="B9" s="35" t="s">
        <v>35</v>
      </c>
      <c r="C9" s="33" t="s">
        <v>36</v>
      </c>
      <c r="D9" s="33" t="s">
        <v>37</v>
      </c>
      <c r="E9" s="33" t="s">
        <v>28</v>
      </c>
      <c r="F9" s="33"/>
      <c r="G9" s="33" t="s">
        <v>127</v>
      </c>
      <c r="H9" s="33"/>
    </row>
    <row r="10" spans="1:8" ht="51" customHeight="1" x14ac:dyDescent="0.2">
      <c r="A10">
        <v>7</v>
      </c>
      <c r="B10" s="34" t="s">
        <v>8</v>
      </c>
      <c r="C10" s="32" t="s">
        <v>41</v>
      </c>
      <c r="D10" s="32" t="s">
        <v>38</v>
      </c>
      <c r="E10" t="s">
        <v>42</v>
      </c>
      <c r="G10" s="32" t="s">
        <v>128</v>
      </c>
    </row>
    <row r="11" spans="1:8" ht="45" customHeight="1" x14ac:dyDescent="0.2">
      <c r="A11">
        <v>8</v>
      </c>
      <c r="B11" s="35" t="s">
        <v>39</v>
      </c>
      <c r="C11" s="33" t="s">
        <v>40</v>
      </c>
      <c r="D11" s="33" t="s">
        <v>38</v>
      </c>
      <c r="E11" s="33" t="s">
        <v>42</v>
      </c>
      <c r="F11" s="33"/>
      <c r="G11" s="33" t="s">
        <v>129</v>
      </c>
      <c r="H11" s="33"/>
    </row>
  </sheetData>
  <mergeCells count="9">
    <mergeCell ref="H7:H8"/>
    <mergeCell ref="D4:D5"/>
    <mergeCell ref="C4:C5"/>
    <mergeCell ref="B4:B5"/>
    <mergeCell ref="A7:A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1"/>
  <sheetViews>
    <sheetView workbookViewId="0">
      <selection activeCell="B16" sqref="B16"/>
    </sheetView>
  </sheetViews>
  <sheetFormatPr defaultColWidth="11.42578125" defaultRowHeight="12.75" outlineLevelRow="1" x14ac:dyDescent="0.2"/>
  <cols>
    <col min="1" max="1" width="6.140625" customWidth="1"/>
    <col min="2" max="2" width="65.5703125" customWidth="1"/>
    <col min="6" max="6" width="15.85546875" customWidth="1"/>
    <col min="9" max="9" width="14.140625" customWidth="1"/>
    <col min="10" max="52" width="2.5703125" style="108" customWidth="1"/>
  </cols>
  <sheetData>
    <row r="1" spans="1:52" x14ac:dyDescent="0.2">
      <c r="B1" s="88" t="s">
        <v>124</v>
      </c>
    </row>
    <row r="2" spans="1:52" x14ac:dyDescent="0.2">
      <c r="J2" s="261">
        <v>2012</v>
      </c>
      <c r="K2" s="261"/>
      <c r="L2" s="261"/>
      <c r="M2" s="261"/>
      <c r="N2" s="261"/>
      <c r="O2" s="261"/>
      <c r="P2" s="261"/>
      <c r="Q2" s="261">
        <v>2013</v>
      </c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>
        <v>2014</v>
      </c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>
        <v>2015</v>
      </c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</row>
    <row r="3" spans="1:52" x14ac:dyDescent="0.2">
      <c r="A3" s="59"/>
      <c r="B3" s="59"/>
      <c r="C3" s="89"/>
      <c r="D3" s="60"/>
      <c r="E3" s="60"/>
      <c r="F3" s="87" t="s">
        <v>80</v>
      </c>
      <c r="G3" s="102"/>
      <c r="H3" s="103"/>
      <c r="I3" s="61" t="s">
        <v>81</v>
      </c>
      <c r="J3" s="259" t="s">
        <v>55</v>
      </c>
      <c r="K3" s="259" t="s">
        <v>56</v>
      </c>
      <c r="L3" s="259" t="s">
        <v>57</v>
      </c>
      <c r="M3" s="259" t="s">
        <v>58</v>
      </c>
      <c r="N3" s="259" t="s">
        <v>59</v>
      </c>
      <c r="O3" s="259" t="s">
        <v>60</v>
      </c>
      <c r="P3" s="259" t="s">
        <v>61</v>
      </c>
      <c r="Q3" s="259" t="s">
        <v>62</v>
      </c>
      <c r="R3" s="259" t="s">
        <v>63</v>
      </c>
      <c r="S3" s="259" t="s">
        <v>64</v>
      </c>
      <c r="T3" s="259" t="s">
        <v>65</v>
      </c>
      <c r="U3" s="259" t="s">
        <v>66</v>
      </c>
      <c r="V3" s="259" t="s">
        <v>55</v>
      </c>
      <c r="W3" s="259" t="s">
        <v>56</v>
      </c>
      <c r="X3" s="259" t="s">
        <v>57</v>
      </c>
      <c r="Y3" s="259" t="s">
        <v>58</v>
      </c>
      <c r="Z3" s="259" t="s">
        <v>59</v>
      </c>
      <c r="AA3" s="259" t="s">
        <v>60</v>
      </c>
      <c r="AB3" s="259" t="s">
        <v>61</v>
      </c>
      <c r="AC3" s="259" t="s">
        <v>62</v>
      </c>
      <c r="AD3" s="259" t="s">
        <v>63</v>
      </c>
      <c r="AE3" s="259" t="s">
        <v>64</v>
      </c>
      <c r="AF3" s="259" t="s">
        <v>65</v>
      </c>
      <c r="AG3" s="259" t="s">
        <v>66</v>
      </c>
      <c r="AH3" s="259" t="s">
        <v>55</v>
      </c>
      <c r="AI3" s="259" t="s">
        <v>56</v>
      </c>
      <c r="AJ3" s="259" t="s">
        <v>57</v>
      </c>
      <c r="AK3" s="259" t="s">
        <v>58</v>
      </c>
      <c r="AL3" s="259" t="s">
        <v>59</v>
      </c>
      <c r="AM3" s="259" t="s">
        <v>60</v>
      </c>
      <c r="AN3" s="259" t="s">
        <v>61</v>
      </c>
      <c r="AO3" s="259" t="s">
        <v>62</v>
      </c>
      <c r="AP3" s="259" t="s">
        <v>63</v>
      </c>
      <c r="AQ3" s="259" t="s">
        <v>64</v>
      </c>
      <c r="AR3" s="259" t="s">
        <v>65</v>
      </c>
      <c r="AS3" s="259" t="s">
        <v>66</v>
      </c>
      <c r="AT3" s="259" t="s">
        <v>55</v>
      </c>
      <c r="AU3" s="259" t="s">
        <v>56</v>
      </c>
      <c r="AV3" s="259" t="s">
        <v>57</v>
      </c>
      <c r="AW3" s="259" t="s">
        <v>58</v>
      </c>
      <c r="AX3" s="259" t="s">
        <v>59</v>
      </c>
      <c r="AY3" s="259" t="s">
        <v>60</v>
      </c>
      <c r="AZ3" s="259" t="s">
        <v>61</v>
      </c>
    </row>
    <row r="4" spans="1:52" ht="25.5" x14ac:dyDescent="0.2">
      <c r="A4" s="62"/>
      <c r="B4" s="62" t="s">
        <v>0</v>
      </c>
      <c r="C4" s="90" t="s">
        <v>67</v>
      </c>
      <c r="D4" s="91" t="s">
        <v>68</v>
      </c>
      <c r="E4" s="91" t="s">
        <v>69</v>
      </c>
      <c r="F4" s="90" t="s">
        <v>188</v>
      </c>
      <c r="G4" s="90"/>
      <c r="H4" s="90" t="s">
        <v>1</v>
      </c>
      <c r="I4" s="62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</row>
    <row r="5" spans="1:52" ht="18" customHeight="1" x14ac:dyDescent="0.2">
      <c r="A5" s="92"/>
      <c r="B5" s="92" t="s">
        <v>71</v>
      </c>
      <c r="C5" s="93"/>
      <c r="D5" s="94"/>
      <c r="E5" s="94"/>
      <c r="F5" s="95"/>
      <c r="G5" s="96"/>
      <c r="H5" s="96"/>
      <c r="I5" s="69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</row>
    <row r="6" spans="1:52" ht="17.25" customHeight="1" x14ac:dyDescent="0.2">
      <c r="A6" s="97"/>
      <c r="B6" s="97" t="s">
        <v>82</v>
      </c>
      <c r="C6" s="98"/>
      <c r="D6" s="99"/>
      <c r="E6" s="99"/>
      <c r="F6" s="100"/>
      <c r="G6" s="17"/>
      <c r="H6" s="17"/>
      <c r="I6" s="101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</row>
    <row r="7" spans="1:52" ht="15" x14ac:dyDescent="0.25">
      <c r="B7" s="104" t="s">
        <v>83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</row>
    <row r="8" spans="1:52" ht="15" x14ac:dyDescent="0.25">
      <c r="B8" s="104" t="s">
        <v>84</v>
      </c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</row>
    <row r="9" spans="1:52" ht="15" x14ac:dyDescent="0.25">
      <c r="B9" s="104" t="s">
        <v>47</v>
      </c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</row>
    <row r="10" spans="1:52" ht="15" x14ac:dyDescent="0.25">
      <c r="B10" s="104" t="s">
        <v>85</v>
      </c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</row>
    <row r="11" spans="1:52" ht="15" x14ac:dyDescent="0.25">
      <c r="B11" s="104" t="s">
        <v>86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</row>
    <row r="12" spans="1:52" ht="15" x14ac:dyDescent="0.25">
      <c r="B12" s="104" t="s">
        <v>87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</row>
    <row r="13" spans="1:52" ht="15" x14ac:dyDescent="0.25">
      <c r="B13" s="104" t="s">
        <v>88</v>
      </c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</row>
    <row r="14" spans="1:52" ht="15" x14ac:dyDescent="0.25">
      <c r="B14" s="104" t="s">
        <v>89</v>
      </c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</row>
    <row r="15" spans="1:52" ht="15.75" customHeight="1" x14ac:dyDescent="0.2">
      <c r="A15" s="105"/>
      <c r="B15" s="109" t="s">
        <v>90</v>
      </c>
      <c r="C15" s="105"/>
      <c r="D15" s="106"/>
      <c r="E15" s="106"/>
      <c r="F15" s="107"/>
      <c r="G15" s="107"/>
      <c r="H15" s="107"/>
      <c r="I15" s="69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</row>
    <row r="16" spans="1:52" x14ac:dyDescent="0.2">
      <c r="A16" s="10" t="e">
        <f>+#REF!</f>
        <v>#REF!</v>
      </c>
      <c r="B16" s="84" t="e">
        <f>+#REF!</f>
        <v>#REF!</v>
      </c>
      <c r="C16" s="84"/>
      <c r="D16" s="84"/>
      <c r="E16" s="84"/>
      <c r="F16" s="84"/>
      <c r="G16" s="84"/>
      <c r="H16" s="84"/>
      <c r="I16" s="8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</row>
    <row r="17" spans="1:52" x14ac:dyDescent="0.2">
      <c r="A17" s="14" t="e">
        <f>+#REF!</f>
        <v>#REF!</v>
      </c>
      <c r="B17" s="85" t="e">
        <f>+#REF!</f>
        <v>#REF!</v>
      </c>
      <c r="C17" s="85"/>
      <c r="D17" s="85"/>
      <c r="E17" s="85"/>
      <c r="F17" s="85"/>
      <c r="G17" s="85"/>
      <c r="H17" s="85"/>
      <c r="I17" s="85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</row>
    <row r="18" spans="1:52" hidden="1" outlineLevel="1" x14ac:dyDescent="0.2">
      <c r="A18" s="18" t="e">
        <f>+#REF!</f>
        <v>#REF!</v>
      </c>
      <c r="B18" s="86" t="e">
        <f>+#REF!</f>
        <v>#REF!</v>
      </c>
      <c r="C18" s="86"/>
      <c r="D18" s="86"/>
      <c r="E18" s="86"/>
      <c r="F18" s="86"/>
      <c r="G18" s="86"/>
      <c r="H18" s="86"/>
      <c r="I18" s="86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</row>
    <row r="19" spans="1:52" hidden="1" outlineLevel="1" x14ac:dyDescent="0.2">
      <c r="A19" s="18" t="e">
        <f>+#REF!</f>
        <v>#REF!</v>
      </c>
      <c r="B19" s="86" t="e">
        <f>+#REF!</f>
        <v>#REF!</v>
      </c>
      <c r="C19" s="86"/>
      <c r="D19" s="86"/>
      <c r="E19" s="86"/>
      <c r="F19" s="86"/>
      <c r="G19" s="86"/>
      <c r="H19" s="86"/>
      <c r="I19" s="86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</row>
    <row r="20" spans="1:52" hidden="1" outlineLevel="1" x14ac:dyDescent="0.2">
      <c r="A20" s="18" t="e">
        <f>+#REF!</f>
        <v>#REF!</v>
      </c>
      <c r="B20" s="86" t="e">
        <f>+#REF!</f>
        <v>#REF!</v>
      </c>
      <c r="C20" s="86"/>
      <c r="D20" s="86"/>
      <c r="E20" s="86"/>
      <c r="F20" s="86"/>
      <c r="G20" s="86"/>
      <c r="H20" s="86"/>
      <c r="I20" s="86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</row>
    <row r="21" spans="1:52" collapsed="1" x14ac:dyDescent="0.2">
      <c r="A21" s="14" t="e">
        <f>+#REF!</f>
        <v>#REF!</v>
      </c>
      <c r="B21" s="85" t="e">
        <f>+#REF!</f>
        <v>#REF!</v>
      </c>
      <c r="C21" s="85"/>
      <c r="D21" s="85"/>
      <c r="E21" s="85"/>
      <c r="F21" s="85"/>
      <c r="G21" s="85"/>
      <c r="H21" s="85"/>
      <c r="I21" s="85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</row>
    <row r="22" spans="1:52" hidden="1" outlineLevel="1" x14ac:dyDescent="0.2">
      <c r="A22" s="18" t="e">
        <f>+#REF!</f>
        <v>#REF!</v>
      </c>
      <c r="B22" s="86" t="e">
        <f>+#REF!</f>
        <v>#REF!</v>
      </c>
      <c r="C22" s="86"/>
      <c r="D22" s="86"/>
      <c r="E22" s="86"/>
      <c r="F22" s="86"/>
      <c r="G22" s="86"/>
      <c r="H22" s="86"/>
      <c r="I22" s="86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</row>
    <row r="23" spans="1:52" hidden="1" outlineLevel="1" x14ac:dyDescent="0.2">
      <c r="A23" s="18" t="e">
        <f>+#REF!</f>
        <v>#REF!</v>
      </c>
      <c r="B23" s="86" t="e">
        <f>+#REF!</f>
        <v>#REF!</v>
      </c>
      <c r="C23" s="86"/>
      <c r="D23" s="86"/>
      <c r="E23" s="86"/>
      <c r="F23" s="86"/>
      <c r="G23" s="86"/>
      <c r="H23" s="86"/>
      <c r="I23" s="86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</row>
    <row r="24" spans="1:52" hidden="1" outlineLevel="1" x14ac:dyDescent="0.2">
      <c r="A24" s="18" t="e">
        <f>+#REF!</f>
        <v>#REF!</v>
      </c>
      <c r="B24" s="86" t="e">
        <f>+#REF!</f>
        <v>#REF!</v>
      </c>
      <c r="C24" s="86"/>
      <c r="D24" s="86"/>
      <c r="E24" s="86"/>
      <c r="F24" s="86"/>
      <c r="G24" s="86"/>
      <c r="H24" s="86"/>
      <c r="I24" s="86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</row>
    <row r="25" spans="1:52" ht="15.75" customHeight="1" collapsed="1" x14ac:dyDescent="0.2">
      <c r="A25" s="10" t="e">
        <f>+#REF!</f>
        <v>#REF!</v>
      </c>
      <c r="B25" s="84" t="e">
        <f>+#REF!</f>
        <v>#REF!</v>
      </c>
      <c r="C25" s="84"/>
      <c r="D25" s="84"/>
      <c r="E25" s="84"/>
      <c r="F25" s="84"/>
      <c r="G25" s="84"/>
      <c r="H25" s="84"/>
      <c r="I25" s="8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</row>
    <row r="26" spans="1:52" ht="15.75" customHeight="1" x14ac:dyDescent="0.2">
      <c r="A26" s="14" t="e">
        <f>+#REF!</f>
        <v>#REF!</v>
      </c>
      <c r="B26" s="85" t="e">
        <f>+#REF!</f>
        <v>#REF!</v>
      </c>
      <c r="C26" s="85"/>
      <c r="D26" s="85"/>
      <c r="E26" s="85"/>
      <c r="F26" s="85"/>
      <c r="G26" s="85"/>
      <c r="H26" s="85"/>
      <c r="I26" s="85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5.75" hidden="1" customHeight="1" outlineLevel="1" x14ac:dyDescent="0.2">
      <c r="A27" s="18" t="e">
        <f>+#REF!</f>
        <v>#REF!</v>
      </c>
      <c r="B27" s="86" t="e">
        <f>+#REF!</f>
        <v>#REF!</v>
      </c>
      <c r="C27" s="86"/>
      <c r="D27" s="86"/>
      <c r="E27" s="86"/>
      <c r="F27" s="86"/>
      <c r="G27" s="86"/>
      <c r="H27" s="86"/>
      <c r="I27" s="86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15.75" hidden="1" customHeight="1" outlineLevel="1" x14ac:dyDescent="0.2">
      <c r="A28" s="18" t="e">
        <f>+#REF!</f>
        <v>#REF!</v>
      </c>
      <c r="B28" s="86" t="e">
        <f>+#REF!</f>
        <v>#REF!</v>
      </c>
      <c r="C28" s="86"/>
      <c r="D28" s="86"/>
      <c r="E28" s="86"/>
      <c r="F28" s="86"/>
      <c r="G28" s="86"/>
      <c r="H28" s="86"/>
      <c r="I28" s="86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ht="15.75" customHeight="1" collapsed="1" x14ac:dyDescent="0.2">
      <c r="A29" s="14" t="e">
        <f>+#REF!</f>
        <v>#REF!</v>
      </c>
      <c r="B29" s="85" t="e">
        <f>+#REF!</f>
        <v>#REF!</v>
      </c>
      <c r="C29" s="85"/>
      <c r="D29" s="85"/>
      <c r="E29" s="85"/>
      <c r="F29" s="85"/>
      <c r="G29" s="85"/>
      <c r="H29" s="85"/>
      <c r="I29" s="85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</row>
    <row r="30" spans="1:52" ht="15.75" hidden="1" customHeight="1" outlineLevel="1" x14ac:dyDescent="0.2">
      <c r="A30" s="18" t="e">
        <f>+#REF!</f>
        <v>#REF!</v>
      </c>
      <c r="B30" s="86" t="e">
        <f>+#REF!</f>
        <v>#REF!</v>
      </c>
      <c r="C30" s="86"/>
      <c r="D30" s="86"/>
      <c r="E30" s="86"/>
      <c r="F30" s="86"/>
      <c r="G30" s="86"/>
      <c r="H30" s="86"/>
      <c r="I30" s="86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</row>
    <row r="31" spans="1:52" ht="15.75" hidden="1" customHeight="1" outlineLevel="1" x14ac:dyDescent="0.2">
      <c r="A31" s="18" t="e">
        <f>+#REF!</f>
        <v>#REF!</v>
      </c>
      <c r="B31" s="86" t="e">
        <f>+#REF!</f>
        <v>#REF!</v>
      </c>
      <c r="C31" s="86"/>
      <c r="D31" s="86"/>
      <c r="E31" s="86"/>
      <c r="F31" s="86"/>
      <c r="G31" s="86"/>
      <c r="H31" s="86"/>
      <c r="I31" s="86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</row>
    <row r="32" spans="1:52" ht="15.75" hidden="1" customHeight="1" outlineLevel="1" x14ac:dyDescent="0.2">
      <c r="A32" s="18" t="e">
        <f>+#REF!</f>
        <v>#REF!</v>
      </c>
      <c r="B32" s="86" t="e">
        <f>+#REF!</f>
        <v>#REF!</v>
      </c>
      <c r="C32" s="86"/>
      <c r="D32" s="86"/>
      <c r="E32" s="86"/>
      <c r="F32" s="86"/>
      <c r="G32" s="86"/>
      <c r="H32" s="86"/>
      <c r="I32" s="86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</row>
    <row r="33" spans="1:52" ht="15.75" hidden="1" customHeight="1" outlineLevel="1" x14ac:dyDescent="0.2">
      <c r="A33" s="18" t="e">
        <f>+#REF!</f>
        <v>#REF!</v>
      </c>
      <c r="B33" s="86" t="e">
        <f>+#REF!</f>
        <v>#REF!</v>
      </c>
      <c r="C33" s="86"/>
      <c r="D33" s="86"/>
      <c r="E33" s="86"/>
      <c r="F33" s="86"/>
      <c r="G33" s="86"/>
      <c r="H33" s="86"/>
      <c r="I33" s="86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</row>
    <row r="34" spans="1:52" ht="15.75" customHeight="1" collapsed="1" x14ac:dyDescent="0.2">
      <c r="A34" s="10" t="e">
        <f>+#REF!</f>
        <v>#REF!</v>
      </c>
      <c r="B34" s="84" t="e">
        <f>+#REF!</f>
        <v>#REF!</v>
      </c>
      <c r="C34" s="84"/>
      <c r="D34" s="84"/>
      <c r="E34" s="84"/>
      <c r="F34" s="84"/>
      <c r="G34" s="84"/>
      <c r="H34" s="84"/>
      <c r="I34" s="8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</row>
    <row r="35" spans="1:52" ht="15.75" customHeight="1" x14ac:dyDescent="0.2">
      <c r="A35" s="14" t="e">
        <f>+#REF!</f>
        <v>#REF!</v>
      </c>
      <c r="B35" s="85" t="e">
        <f>+#REF!</f>
        <v>#REF!</v>
      </c>
      <c r="C35" s="85"/>
      <c r="D35" s="85"/>
      <c r="E35" s="85"/>
      <c r="F35" s="85"/>
      <c r="G35" s="85"/>
      <c r="H35" s="85"/>
      <c r="I35" s="85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</row>
    <row r="36" spans="1:52" ht="15.75" hidden="1" customHeight="1" outlineLevel="1" x14ac:dyDescent="0.2">
      <c r="A36" s="18" t="e">
        <f>+#REF!</f>
        <v>#REF!</v>
      </c>
      <c r="B36" s="86" t="e">
        <f>+#REF!</f>
        <v>#REF!</v>
      </c>
      <c r="C36" s="86"/>
      <c r="D36" s="86"/>
      <c r="E36" s="86"/>
      <c r="F36" s="86"/>
      <c r="G36" s="86"/>
      <c r="H36" s="86"/>
      <c r="I36" s="86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</row>
    <row r="37" spans="1:52" ht="15.75" customHeight="1" collapsed="1" x14ac:dyDescent="0.2">
      <c r="A37" s="14" t="e">
        <f>+#REF!</f>
        <v>#REF!</v>
      </c>
      <c r="B37" s="85" t="e">
        <f>+#REF!</f>
        <v>#REF!</v>
      </c>
      <c r="C37" s="85"/>
      <c r="D37" s="85"/>
      <c r="E37" s="85"/>
      <c r="F37" s="85"/>
      <c r="G37" s="85"/>
      <c r="H37" s="85"/>
      <c r="I37" s="85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</row>
    <row r="38" spans="1:52" ht="15.75" hidden="1" customHeight="1" outlineLevel="1" x14ac:dyDescent="0.2">
      <c r="A38" s="18" t="e">
        <f>+#REF!</f>
        <v>#REF!</v>
      </c>
      <c r="B38" s="86" t="e">
        <f>+#REF!</f>
        <v>#REF!</v>
      </c>
      <c r="C38" s="86"/>
      <c r="D38" s="86"/>
      <c r="E38" s="86"/>
      <c r="F38" s="86"/>
      <c r="G38" s="86"/>
      <c r="H38" s="86"/>
      <c r="I38" s="86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</row>
    <row r="39" spans="1:52" ht="15.75" customHeight="1" collapsed="1" x14ac:dyDescent="0.2">
      <c r="A39" s="14" t="e">
        <f>+#REF!</f>
        <v>#REF!</v>
      </c>
      <c r="B39" s="85" t="e">
        <f>+#REF!</f>
        <v>#REF!</v>
      </c>
      <c r="C39" s="85"/>
      <c r="D39" s="85"/>
      <c r="E39" s="85"/>
      <c r="F39" s="85"/>
      <c r="G39" s="85"/>
      <c r="H39" s="85"/>
      <c r="I39" s="85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</row>
    <row r="40" spans="1:52" ht="15.75" hidden="1" customHeight="1" outlineLevel="1" x14ac:dyDescent="0.2">
      <c r="A40" s="18" t="e">
        <f>+#REF!</f>
        <v>#REF!</v>
      </c>
      <c r="B40" s="86" t="e">
        <f>+#REF!</f>
        <v>#REF!</v>
      </c>
      <c r="C40" s="86"/>
      <c r="D40" s="86"/>
      <c r="E40" s="86"/>
      <c r="F40" s="86"/>
      <c r="G40" s="86"/>
      <c r="H40" s="86"/>
      <c r="I40" s="86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</row>
    <row r="41" spans="1:52" ht="15.75" customHeight="1" collapsed="1" x14ac:dyDescent="0.2">
      <c r="A41" s="14" t="e">
        <f>+#REF!</f>
        <v>#REF!</v>
      </c>
      <c r="B41" s="85" t="e">
        <f>+#REF!</f>
        <v>#REF!</v>
      </c>
      <c r="C41" s="85"/>
      <c r="D41" s="85"/>
      <c r="E41" s="85"/>
      <c r="F41" s="85"/>
      <c r="G41" s="85"/>
      <c r="H41" s="85"/>
      <c r="I41" s="85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</row>
    <row r="42" spans="1:52" ht="15.75" hidden="1" customHeight="1" outlineLevel="1" x14ac:dyDescent="0.2">
      <c r="A42" s="18" t="e">
        <f>+#REF!</f>
        <v>#REF!</v>
      </c>
      <c r="B42" s="86" t="e">
        <f>+#REF!</f>
        <v>#REF!</v>
      </c>
      <c r="C42" s="86"/>
      <c r="D42" s="86"/>
      <c r="E42" s="86"/>
      <c r="F42" s="86"/>
      <c r="G42" s="86"/>
      <c r="H42" s="86"/>
      <c r="I42" s="86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  <row r="43" spans="1:52" ht="15.75" hidden="1" customHeight="1" outlineLevel="1" x14ac:dyDescent="0.2">
      <c r="A43" s="18" t="e">
        <f>+#REF!</f>
        <v>#REF!</v>
      </c>
      <c r="B43" s="86" t="e">
        <f>+#REF!</f>
        <v>#REF!</v>
      </c>
      <c r="C43" s="86"/>
      <c r="D43" s="86"/>
      <c r="E43" s="86"/>
      <c r="F43" s="86"/>
      <c r="G43" s="86"/>
      <c r="H43" s="86"/>
      <c r="I43" s="86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</row>
    <row r="44" spans="1:52" ht="15.75" hidden="1" customHeight="1" outlineLevel="1" x14ac:dyDescent="0.2">
      <c r="A44" s="18" t="e">
        <f>+#REF!</f>
        <v>#REF!</v>
      </c>
      <c r="B44" s="86" t="e">
        <f>+#REF!</f>
        <v>#REF!</v>
      </c>
      <c r="C44" s="86"/>
      <c r="D44" s="86"/>
      <c r="E44" s="86"/>
      <c r="F44" s="86"/>
      <c r="G44" s="86"/>
      <c r="H44" s="86"/>
      <c r="I44" s="86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</row>
    <row r="45" spans="1:52" ht="15.75" customHeight="1" collapsed="1" x14ac:dyDescent="0.2">
      <c r="A45" s="10" t="e">
        <f>+#REF!</f>
        <v>#REF!</v>
      </c>
      <c r="B45" s="84" t="e">
        <f>+#REF!</f>
        <v>#REF!</v>
      </c>
      <c r="C45" s="84"/>
      <c r="D45" s="84"/>
      <c r="E45" s="84"/>
      <c r="F45" s="84"/>
      <c r="G45" s="84"/>
      <c r="H45" s="84"/>
      <c r="I45" s="8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</row>
    <row r="46" spans="1:52" ht="15.75" customHeight="1" collapsed="1" x14ac:dyDescent="0.2">
      <c r="A46" s="14" t="e">
        <f>+#REF!</f>
        <v>#REF!</v>
      </c>
      <c r="B46" s="85" t="e">
        <f>+#REF!</f>
        <v>#REF!</v>
      </c>
      <c r="C46" s="85"/>
      <c r="D46" s="85"/>
      <c r="E46" s="85"/>
      <c r="F46" s="85"/>
      <c r="G46" s="85"/>
      <c r="H46" s="85"/>
      <c r="I46" s="85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</row>
    <row r="47" spans="1:52" ht="15.75" hidden="1" customHeight="1" outlineLevel="1" x14ac:dyDescent="0.2">
      <c r="A47" s="18" t="e">
        <f>+#REF!</f>
        <v>#REF!</v>
      </c>
      <c r="B47" s="86" t="e">
        <f>+#REF!</f>
        <v>#REF!</v>
      </c>
      <c r="C47" s="86"/>
      <c r="D47" s="86"/>
      <c r="E47" s="86"/>
      <c r="F47" s="86"/>
      <c r="G47" s="86"/>
      <c r="H47" s="86"/>
      <c r="I47" s="86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</row>
    <row r="48" spans="1:52" ht="15.75" hidden="1" customHeight="1" outlineLevel="1" x14ac:dyDescent="0.2">
      <c r="A48" s="18" t="e">
        <f>+#REF!</f>
        <v>#REF!</v>
      </c>
      <c r="B48" s="86" t="e">
        <f>+#REF!</f>
        <v>#REF!</v>
      </c>
      <c r="C48" s="86"/>
      <c r="D48" s="86"/>
      <c r="E48" s="86"/>
      <c r="F48" s="86"/>
      <c r="G48" s="86"/>
      <c r="H48" s="86"/>
      <c r="I48" s="86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</row>
    <row r="49" spans="1:52" ht="15.75" customHeight="1" collapsed="1" x14ac:dyDescent="0.2">
      <c r="A49" s="14" t="e">
        <f>+#REF!</f>
        <v>#REF!</v>
      </c>
      <c r="B49" s="85" t="e">
        <f>+#REF!</f>
        <v>#REF!</v>
      </c>
      <c r="C49" s="85"/>
      <c r="D49" s="85"/>
      <c r="E49" s="85"/>
      <c r="F49" s="85"/>
      <c r="G49" s="85"/>
      <c r="H49" s="85"/>
      <c r="I49" s="85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</row>
    <row r="50" spans="1:52" ht="15.75" hidden="1" customHeight="1" outlineLevel="1" x14ac:dyDescent="0.2">
      <c r="A50" s="18" t="e">
        <f>+#REF!</f>
        <v>#REF!</v>
      </c>
      <c r="B50" s="86" t="e">
        <f>+#REF!</f>
        <v>#REF!</v>
      </c>
      <c r="C50" s="86"/>
      <c r="D50" s="86"/>
      <c r="E50" s="86"/>
      <c r="F50" s="86"/>
      <c r="G50" s="86"/>
      <c r="H50" s="86"/>
      <c r="I50" s="86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</row>
    <row r="51" spans="1:52" ht="15.75" customHeight="1" collapsed="1" x14ac:dyDescent="0.2">
      <c r="A51" s="14" t="e">
        <f>+#REF!</f>
        <v>#REF!</v>
      </c>
      <c r="B51" s="85" t="e">
        <f>+#REF!</f>
        <v>#REF!</v>
      </c>
      <c r="C51" s="85"/>
      <c r="D51" s="85"/>
      <c r="E51" s="85"/>
      <c r="F51" s="85"/>
      <c r="G51" s="85"/>
      <c r="H51" s="85"/>
      <c r="I51" s="85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</row>
    <row r="52" spans="1:52" ht="15.75" hidden="1" customHeight="1" outlineLevel="1" x14ac:dyDescent="0.2">
      <c r="A52" s="18" t="e">
        <f>+#REF!</f>
        <v>#REF!</v>
      </c>
      <c r="B52" s="86" t="e">
        <f>+#REF!</f>
        <v>#REF!</v>
      </c>
      <c r="C52" s="86"/>
      <c r="D52" s="86"/>
      <c r="E52" s="86"/>
      <c r="F52" s="86"/>
      <c r="G52" s="86"/>
      <c r="H52" s="86"/>
      <c r="I52" s="86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</row>
    <row r="53" spans="1:52" ht="15.75" hidden="1" customHeight="1" outlineLevel="1" x14ac:dyDescent="0.2">
      <c r="A53" s="18" t="e">
        <f>+#REF!</f>
        <v>#REF!</v>
      </c>
      <c r="B53" s="86" t="e">
        <f>+#REF!</f>
        <v>#REF!</v>
      </c>
      <c r="C53" s="86"/>
      <c r="D53" s="86"/>
      <c r="E53" s="86"/>
      <c r="F53" s="86"/>
      <c r="G53" s="86"/>
      <c r="H53" s="86"/>
      <c r="I53" s="86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</row>
    <row r="54" spans="1:52" ht="15.75" customHeight="1" collapsed="1" x14ac:dyDescent="0.2">
      <c r="A54" s="14" t="e">
        <f>+#REF!</f>
        <v>#REF!</v>
      </c>
      <c r="B54" s="85" t="e">
        <f>+#REF!</f>
        <v>#REF!</v>
      </c>
      <c r="C54" s="85"/>
      <c r="D54" s="85"/>
      <c r="E54" s="85"/>
      <c r="F54" s="85"/>
      <c r="G54" s="85"/>
      <c r="H54" s="85"/>
      <c r="I54" s="85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</row>
    <row r="55" spans="1:52" ht="15.75" hidden="1" customHeight="1" outlineLevel="1" x14ac:dyDescent="0.2">
      <c r="A55" s="18" t="e">
        <f>+#REF!</f>
        <v>#REF!</v>
      </c>
      <c r="B55" s="86" t="e">
        <f>+#REF!</f>
        <v>#REF!</v>
      </c>
      <c r="C55" s="86"/>
      <c r="D55" s="86"/>
      <c r="E55" s="86"/>
      <c r="F55" s="86"/>
      <c r="G55" s="86"/>
      <c r="H55" s="86"/>
      <c r="I55" s="86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</row>
    <row r="56" spans="1:52" ht="15.75" hidden="1" customHeight="1" outlineLevel="1" x14ac:dyDescent="0.2">
      <c r="A56" s="18" t="e">
        <f>+#REF!</f>
        <v>#REF!</v>
      </c>
      <c r="B56" s="86" t="e">
        <f>+#REF!</f>
        <v>#REF!</v>
      </c>
      <c r="C56" s="86"/>
      <c r="D56" s="86"/>
      <c r="E56" s="86"/>
      <c r="F56" s="86"/>
      <c r="G56" s="86"/>
      <c r="H56" s="86"/>
      <c r="I56" s="86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</row>
    <row r="57" spans="1:52" ht="15.75" customHeight="1" collapsed="1" x14ac:dyDescent="0.2">
      <c r="A57" s="14" t="e">
        <f>+#REF!</f>
        <v>#REF!</v>
      </c>
      <c r="B57" s="85" t="e">
        <f>+#REF!</f>
        <v>#REF!</v>
      </c>
      <c r="C57" s="85"/>
      <c r="D57" s="85"/>
      <c r="E57" s="85"/>
      <c r="F57" s="85"/>
      <c r="G57" s="85"/>
      <c r="H57" s="85"/>
      <c r="I57" s="85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</row>
    <row r="58" spans="1:52" ht="15.75" hidden="1" customHeight="1" outlineLevel="1" x14ac:dyDescent="0.2">
      <c r="A58" s="18" t="e">
        <f>+#REF!</f>
        <v>#REF!</v>
      </c>
      <c r="B58" s="86" t="e">
        <f>+#REF!</f>
        <v>#REF!</v>
      </c>
      <c r="C58" s="86"/>
      <c r="D58" s="86"/>
      <c r="E58" s="86"/>
      <c r="F58" s="86"/>
      <c r="G58" s="86"/>
      <c r="H58" s="86"/>
      <c r="I58" s="86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</row>
    <row r="59" spans="1:52" ht="15.75" hidden="1" customHeight="1" outlineLevel="1" x14ac:dyDescent="0.2">
      <c r="A59" s="18" t="e">
        <f>+#REF!</f>
        <v>#REF!</v>
      </c>
      <c r="B59" s="86" t="e">
        <f>+#REF!</f>
        <v>#REF!</v>
      </c>
      <c r="C59" s="86"/>
      <c r="D59" s="86"/>
      <c r="E59" s="86"/>
      <c r="F59" s="86"/>
      <c r="G59" s="86"/>
      <c r="H59" s="86"/>
      <c r="I59" s="86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</row>
    <row r="60" spans="1:52" ht="15.75" customHeight="1" collapsed="1" x14ac:dyDescent="0.2">
      <c r="A60" s="10" t="e">
        <f>+#REF!</f>
        <v>#REF!</v>
      </c>
      <c r="B60" s="84" t="e">
        <f>+#REF!</f>
        <v>#REF!</v>
      </c>
      <c r="C60" s="84"/>
      <c r="D60" s="84"/>
      <c r="E60" s="84"/>
      <c r="F60" s="84"/>
      <c r="G60" s="84"/>
      <c r="H60" s="84"/>
      <c r="I60" s="8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</row>
    <row r="61" spans="1:52" ht="15.75" customHeight="1" collapsed="1" x14ac:dyDescent="0.2">
      <c r="A61" s="14" t="e">
        <f>+#REF!</f>
        <v>#REF!</v>
      </c>
      <c r="B61" s="85" t="e">
        <f>+#REF!</f>
        <v>#REF!</v>
      </c>
      <c r="C61" s="85"/>
      <c r="D61" s="85"/>
      <c r="E61" s="85"/>
      <c r="F61" s="85"/>
      <c r="G61" s="85"/>
      <c r="H61" s="85"/>
      <c r="I61" s="85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</row>
    <row r="62" spans="1:52" ht="15.75" hidden="1" customHeight="1" outlineLevel="1" x14ac:dyDescent="0.2">
      <c r="A62" s="18" t="e">
        <f>+#REF!</f>
        <v>#REF!</v>
      </c>
      <c r="B62" s="86" t="e">
        <f>+#REF!</f>
        <v>#REF!</v>
      </c>
      <c r="C62" s="86"/>
      <c r="D62" s="86"/>
      <c r="E62" s="86"/>
      <c r="F62" s="86"/>
      <c r="G62" s="86"/>
      <c r="H62" s="86"/>
      <c r="I62" s="86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</row>
    <row r="63" spans="1:52" ht="15.75" hidden="1" customHeight="1" outlineLevel="1" x14ac:dyDescent="0.2">
      <c r="A63" s="18" t="e">
        <f>+#REF!</f>
        <v>#REF!</v>
      </c>
      <c r="B63" s="86" t="e">
        <f>+#REF!</f>
        <v>#REF!</v>
      </c>
      <c r="C63" s="86"/>
      <c r="D63" s="86"/>
      <c r="E63" s="86"/>
      <c r="F63" s="86"/>
      <c r="G63" s="86"/>
      <c r="H63" s="86"/>
      <c r="I63" s="86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</row>
    <row r="64" spans="1:52" ht="15.75" customHeight="1" collapsed="1" x14ac:dyDescent="0.2">
      <c r="A64" s="14" t="e">
        <f>+#REF!</f>
        <v>#REF!</v>
      </c>
      <c r="B64" s="85" t="e">
        <f>+#REF!</f>
        <v>#REF!</v>
      </c>
      <c r="C64" s="85"/>
      <c r="D64" s="85"/>
      <c r="E64" s="85"/>
      <c r="F64" s="85"/>
      <c r="G64" s="85"/>
      <c r="H64" s="85"/>
      <c r="I64" s="85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</row>
    <row r="65" spans="1:52" ht="15.75" hidden="1" customHeight="1" outlineLevel="1" x14ac:dyDescent="0.2">
      <c r="A65" s="18" t="e">
        <f>+#REF!</f>
        <v>#REF!</v>
      </c>
      <c r="B65" s="86" t="e">
        <f>+#REF!</f>
        <v>#REF!</v>
      </c>
      <c r="C65" s="86"/>
      <c r="D65" s="86"/>
      <c r="E65" s="86"/>
      <c r="F65" s="86"/>
      <c r="G65" s="86"/>
      <c r="H65" s="86"/>
      <c r="I65" s="86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</row>
    <row r="66" spans="1:52" ht="15.75" customHeight="1" collapsed="1" x14ac:dyDescent="0.2">
      <c r="A66" s="14" t="e">
        <f>+#REF!</f>
        <v>#REF!</v>
      </c>
      <c r="B66" s="85" t="e">
        <f>+#REF!</f>
        <v>#REF!</v>
      </c>
      <c r="C66" s="85"/>
      <c r="D66" s="85"/>
      <c r="E66" s="85"/>
      <c r="F66" s="85"/>
      <c r="G66" s="85"/>
      <c r="H66" s="85"/>
      <c r="I66" s="85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</row>
    <row r="67" spans="1:52" ht="15.75" hidden="1" customHeight="1" outlineLevel="1" x14ac:dyDescent="0.2">
      <c r="A67" s="18" t="e">
        <f>+#REF!</f>
        <v>#REF!</v>
      </c>
      <c r="B67" s="86" t="e">
        <f>+#REF!</f>
        <v>#REF!</v>
      </c>
      <c r="C67" s="86"/>
      <c r="D67" s="86"/>
      <c r="E67" s="86"/>
      <c r="F67" s="86"/>
      <c r="G67" s="86"/>
      <c r="H67" s="86"/>
      <c r="I67" s="86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</row>
    <row r="68" spans="1:52" ht="15.75" customHeight="1" collapsed="1" x14ac:dyDescent="0.2">
      <c r="A68" s="14" t="e">
        <f>+#REF!</f>
        <v>#REF!</v>
      </c>
      <c r="B68" s="85" t="e">
        <f>+#REF!</f>
        <v>#REF!</v>
      </c>
      <c r="C68" s="85"/>
      <c r="D68" s="85"/>
      <c r="E68" s="85"/>
      <c r="F68" s="85"/>
      <c r="G68" s="85"/>
      <c r="H68" s="85"/>
      <c r="I68" s="85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</row>
    <row r="69" spans="1:52" ht="15.75" hidden="1" customHeight="1" outlineLevel="1" x14ac:dyDescent="0.2">
      <c r="A69" s="18" t="e">
        <f>+#REF!</f>
        <v>#REF!</v>
      </c>
      <c r="B69" s="86" t="e">
        <f>+#REF!</f>
        <v>#REF!</v>
      </c>
      <c r="C69" s="86"/>
      <c r="D69" s="86"/>
      <c r="E69" s="86"/>
      <c r="F69" s="86"/>
      <c r="G69" s="86"/>
      <c r="H69" s="86"/>
      <c r="I69" s="86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</row>
    <row r="70" spans="1:52" ht="15.75" hidden="1" customHeight="1" outlineLevel="1" x14ac:dyDescent="0.2">
      <c r="A70" s="18" t="e">
        <f>+#REF!</f>
        <v>#REF!</v>
      </c>
      <c r="B70" s="86" t="e">
        <f>+#REF!</f>
        <v>#REF!</v>
      </c>
      <c r="C70" s="86"/>
      <c r="D70" s="86"/>
      <c r="E70" s="86"/>
      <c r="F70" s="86"/>
      <c r="G70" s="86"/>
      <c r="H70" s="86"/>
      <c r="I70" s="86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</row>
    <row r="71" spans="1:52" ht="15.75" customHeight="1" collapsed="1" x14ac:dyDescent="0.2">
      <c r="A71" s="14" t="e">
        <f>+#REF!</f>
        <v>#REF!</v>
      </c>
      <c r="B71" s="85" t="e">
        <f>+#REF!</f>
        <v>#REF!</v>
      </c>
      <c r="C71" s="85"/>
      <c r="D71" s="85"/>
      <c r="E71" s="85"/>
      <c r="F71" s="85"/>
      <c r="G71" s="85"/>
      <c r="H71" s="85"/>
      <c r="I71" s="85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</row>
  </sheetData>
  <mergeCells count="47">
    <mergeCell ref="AY3:AY4"/>
    <mergeCell ref="AZ3:AZ4"/>
    <mergeCell ref="J2:P2"/>
    <mergeCell ref="Q2:AB2"/>
    <mergeCell ref="AC2:AN2"/>
    <mergeCell ref="AO2:AZ2"/>
    <mergeCell ref="AT3:AT4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K3:AK4"/>
    <mergeCell ref="AL3:AL4"/>
    <mergeCell ref="AM3:AM4"/>
    <mergeCell ref="AN3:AN4"/>
    <mergeCell ref="AD3:AD4"/>
    <mergeCell ref="AE3:AE4"/>
    <mergeCell ref="AF3:AF4"/>
    <mergeCell ref="AG3:AG4"/>
    <mergeCell ref="AH3:AH4"/>
    <mergeCell ref="AI3:AI4"/>
    <mergeCell ref="AJ3:AJ4"/>
    <mergeCell ref="Z3:Z4"/>
    <mergeCell ref="S3:S4"/>
    <mergeCell ref="AA3:AA4"/>
    <mergeCell ref="AB3:AB4"/>
    <mergeCell ref="AC3:AC4"/>
    <mergeCell ref="T3:T4"/>
    <mergeCell ref="U3:U4"/>
    <mergeCell ref="V3:V4"/>
    <mergeCell ref="W3:W4"/>
    <mergeCell ref="X3:X4"/>
    <mergeCell ref="Y3:Y4"/>
    <mergeCell ref="O3:O4"/>
    <mergeCell ref="P3:P4"/>
    <mergeCell ref="Q3:Q4"/>
    <mergeCell ref="R3:R4"/>
    <mergeCell ref="J3:J4"/>
    <mergeCell ref="K3:K4"/>
    <mergeCell ref="L3:L4"/>
    <mergeCell ref="M3:M4"/>
    <mergeCell ref="N3:N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="80" zoomScaleNormal="80" workbookViewId="0"/>
  </sheetViews>
  <sheetFormatPr defaultColWidth="11.42578125" defaultRowHeight="12.75" x14ac:dyDescent="0.2"/>
  <cols>
    <col min="1" max="2" width="23.85546875" customWidth="1"/>
    <col min="3" max="3" width="27.85546875" customWidth="1"/>
    <col min="4" max="4" width="54.28515625" customWidth="1"/>
  </cols>
  <sheetData>
    <row r="1" spans="1:11" x14ac:dyDescent="0.2">
      <c r="A1" t="s">
        <v>117</v>
      </c>
    </row>
    <row r="3" spans="1:11" x14ac:dyDescent="0.2">
      <c r="A3" s="262" t="s">
        <v>118</v>
      </c>
      <c r="B3" s="262" t="s">
        <v>3</v>
      </c>
      <c r="C3" s="262" t="s">
        <v>4</v>
      </c>
      <c r="D3" s="262" t="s">
        <v>5</v>
      </c>
      <c r="E3" s="262"/>
      <c r="F3" s="262"/>
      <c r="G3" s="262"/>
      <c r="H3" s="262"/>
      <c r="I3" s="262"/>
      <c r="J3" s="262" t="s">
        <v>119</v>
      </c>
      <c r="K3" s="262" t="s">
        <v>120</v>
      </c>
    </row>
    <row r="4" spans="1:11" ht="38.25" x14ac:dyDescent="0.2">
      <c r="A4" s="262"/>
      <c r="B4" s="262"/>
      <c r="C4" s="264"/>
      <c r="D4" s="132" t="s">
        <v>121</v>
      </c>
      <c r="E4" s="125" t="s">
        <v>122</v>
      </c>
      <c r="F4" s="126" t="s">
        <v>1</v>
      </c>
      <c r="G4" s="126" t="s">
        <v>70</v>
      </c>
      <c r="H4" s="127" t="s">
        <v>2</v>
      </c>
      <c r="I4" s="125" t="s">
        <v>123</v>
      </c>
      <c r="J4" s="262"/>
      <c r="K4" s="262"/>
    </row>
    <row r="5" spans="1:11" s="129" customFormat="1" ht="28.5" customHeight="1" x14ac:dyDescent="0.2">
      <c r="A5" s="266" t="e">
        <f>+#REF!</f>
        <v>#REF!</v>
      </c>
      <c r="B5" s="273" t="e">
        <f>+#REF!</f>
        <v>#REF!</v>
      </c>
      <c r="C5" s="263" t="e">
        <f>+#REF!</f>
        <v>#REF!</v>
      </c>
      <c r="D5" s="133" t="e">
        <f>+#REF!</f>
        <v>#REF!</v>
      </c>
    </row>
    <row r="6" spans="1:11" s="129" customFormat="1" ht="28.5" customHeight="1" x14ac:dyDescent="0.2">
      <c r="A6" s="267"/>
      <c r="B6" s="273"/>
      <c r="C6" s="263"/>
      <c r="D6" s="131" t="e">
        <f>+#REF!</f>
        <v>#REF!</v>
      </c>
    </row>
    <row r="7" spans="1:11" s="129" customFormat="1" ht="28.5" customHeight="1" x14ac:dyDescent="0.2">
      <c r="A7" s="267"/>
      <c r="B7" s="273"/>
      <c r="C7" s="263"/>
      <c r="D7" s="131" t="e">
        <f>+#REF!</f>
        <v>#REF!</v>
      </c>
    </row>
    <row r="8" spans="1:11" s="129" customFormat="1" ht="27.75" customHeight="1" x14ac:dyDescent="0.2">
      <c r="A8" s="267"/>
      <c r="B8" s="273"/>
      <c r="C8" s="263" t="e">
        <f>+#REF!</f>
        <v>#REF!</v>
      </c>
      <c r="D8" s="133" t="e">
        <f>+#REF!</f>
        <v>#REF!</v>
      </c>
    </row>
    <row r="9" spans="1:11" s="129" customFormat="1" ht="27.75" customHeight="1" x14ac:dyDescent="0.2">
      <c r="A9" s="267"/>
      <c r="B9" s="273"/>
      <c r="C9" s="263"/>
      <c r="D9" s="131" t="e">
        <f>+#REF!</f>
        <v>#REF!</v>
      </c>
    </row>
    <row r="10" spans="1:11" ht="27.75" customHeight="1" x14ac:dyDescent="0.2">
      <c r="A10" s="267"/>
      <c r="B10" s="274"/>
      <c r="C10" s="263"/>
      <c r="D10" s="131" t="e">
        <f>+#REF!</f>
        <v>#REF!</v>
      </c>
    </row>
    <row r="11" spans="1:11" ht="51" customHeight="1" x14ac:dyDescent="0.2">
      <c r="A11" s="267"/>
      <c r="B11" s="269" t="e">
        <f>+#REF!</f>
        <v>#REF!</v>
      </c>
      <c r="C11" s="263" t="e">
        <f>+#REF!</f>
        <v>#REF!</v>
      </c>
      <c r="D11" s="131" t="e">
        <f>+#REF!</f>
        <v>#REF!</v>
      </c>
    </row>
    <row r="12" spans="1:11" ht="39" customHeight="1" x14ac:dyDescent="0.2">
      <c r="A12" s="267"/>
      <c r="B12" s="270"/>
      <c r="C12" s="263"/>
      <c r="D12" s="131" t="e">
        <f>+#REF!</f>
        <v>#REF!</v>
      </c>
    </row>
    <row r="13" spans="1:11" ht="33" customHeight="1" x14ac:dyDescent="0.2">
      <c r="A13" s="267"/>
      <c r="B13" s="270"/>
      <c r="C13" s="263" t="e">
        <f>+#REF!</f>
        <v>#REF!</v>
      </c>
      <c r="D13" s="131" t="e">
        <f>+#REF!</f>
        <v>#REF!</v>
      </c>
    </row>
    <row r="14" spans="1:11" ht="33" customHeight="1" x14ac:dyDescent="0.2">
      <c r="A14" s="267"/>
      <c r="B14" s="270"/>
      <c r="C14" s="263"/>
      <c r="D14" s="131" t="e">
        <f>+#REF!</f>
        <v>#REF!</v>
      </c>
    </row>
    <row r="15" spans="1:11" ht="33" customHeight="1" x14ac:dyDescent="0.2">
      <c r="A15" s="267"/>
      <c r="B15" s="270"/>
      <c r="C15" s="263"/>
      <c r="D15" s="131" t="e">
        <f>+#REF!</f>
        <v>#REF!</v>
      </c>
    </row>
    <row r="16" spans="1:11" ht="33" customHeight="1" x14ac:dyDescent="0.2">
      <c r="A16" s="267"/>
      <c r="B16" s="271"/>
      <c r="C16" s="263"/>
      <c r="D16" s="131" t="e">
        <f>+#REF!</f>
        <v>#REF!</v>
      </c>
    </row>
    <row r="17" spans="1:4" ht="94.5" customHeight="1" x14ac:dyDescent="0.2">
      <c r="A17" s="267"/>
      <c r="B17" s="269" t="e">
        <f>+#REF!</f>
        <v>#REF!</v>
      </c>
      <c r="C17" s="130" t="e">
        <f>+#REF!</f>
        <v>#REF!</v>
      </c>
      <c r="D17" s="131" t="e">
        <f>+#REF!</f>
        <v>#REF!</v>
      </c>
    </row>
    <row r="18" spans="1:4" ht="94.5" customHeight="1" x14ac:dyDescent="0.2">
      <c r="A18" s="267"/>
      <c r="B18" s="270"/>
      <c r="C18" s="130" t="e">
        <f>+#REF!</f>
        <v>#REF!</v>
      </c>
      <c r="D18" s="131" t="e">
        <f>+#REF!</f>
        <v>#REF!</v>
      </c>
    </row>
    <row r="19" spans="1:4" ht="43.5" customHeight="1" x14ac:dyDescent="0.2">
      <c r="A19" s="267"/>
      <c r="B19" s="270"/>
      <c r="C19" s="130" t="e">
        <f>+#REF!</f>
        <v>#REF!</v>
      </c>
      <c r="D19" s="131" t="e">
        <f>+#REF!</f>
        <v>#REF!</v>
      </c>
    </row>
    <row r="20" spans="1:4" ht="29.25" customHeight="1" x14ac:dyDescent="0.2">
      <c r="A20" s="267"/>
      <c r="B20" s="270"/>
      <c r="C20" s="263" t="e">
        <f>+#REF!</f>
        <v>#REF!</v>
      </c>
      <c r="D20" s="131" t="e">
        <f>+#REF!</f>
        <v>#REF!</v>
      </c>
    </row>
    <row r="21" spans="1:4" ht="29.25" customHeight="1" x14ac:dyDescent="0.2">
      <c r="A21" s="267"/>
      <c r="B21" s="270"/>
      <c r="C21" s="263"/>
      <c r="D21" s="131" t="e">
        <f>+#REF!</f>
        <v>#REF!</v>
      </c>
    </row>
    <row r="22" spans="1:4" ht="29.25" customHeight="1" x14ac:dyDescent="0.2">
      <c r="A22" s="267"/>
      <c r="B22" s="271"/>
      <c r="C22" s="263"/>
      <c r="D22" s="131" t="e">
        <f>+#REF!</f>
        <v>#REF!</v>
      </c>
    </row>
    <row r="23" spans="1:4" ht="38.25" customHeight="1" x14ac:dyDescent="0.2">
      <c r="A23" s="267"/>
      <c r="B23" s="272" t="e">
        <f>+#REF!</f>
        <v>#REF!</v>
      </c>
      <c r="C23" s="263" t="e">
        <f>+#REF!</f>
        <v>#REF!</v>
      </c>
      <c r="D23" s="131" t="e">
        <f>+#REF!</f>
        <v>#REF!</v>
      </c>
    </row>
    <row r="24" spans="1:4" ht="38.25" customHeight="1" x14ac:dyDescent="0.2">
      <c r="A24" s="267"/>
      <c r="B24" s="265"/>
      <c r="C24" s="263"/>
      <c r="D24" s="131" t="e">
        <f>+#REF!</f>
        <v>#REF!</v>
      </c>
    </row>
    <row r="25" spans="1:4" ht="67.5" customHeight="1" x14ac:dyDescent="0.2">
      <c r="A25" s="267"/>
      <c r="B25" s="265"/>
      <c r="C25" s="130" t="e">
        <f>+#REF!</f>
        <v>#REF!</v>
      </c>
      <c r="D25" s="131" t="e">
        <f>+#REF!</f>
        <v>#REF!</v>
      </c>
    </row>
    <row r="26" spans="1:4" ht="45" customHeight="1" x14ac:dyDescent="0.2">
      <c r="A26" s="267"/>
      <c r="B26" s="265"/>
      <c r="C26" s="263" t="e">
        <f>+#REF!</f>
        <v>#REF!</v>
      </c>
      <c r="D26" s="131" t="e">
        <f>+#REF!</f>
        <v>#REF!</v>
      </c>
    </row>
    <row r="27" spans="1:4" ht="45" customHeight="1" x14ac:dyDescent="0.2">
      <c r="A27" s="267"/>
      <c r="B27" s="265"/>
      <c r="C27" s="263"/>
      <c r="D27" s="131" t="e">
        <f>+#REF!</f>
        <v>#REF!</v>
      </c>
    </row>
    <row r="28" spans="1:4" ht="18.75" customHeight="1" x14ac:dyDescent="0.2">
      <c r="A28" s="267"/>
      <c r="B28" s="265"/>
      <c r="C28" s="263" t="e">
        <f>+#REF!</f>
        <v>#REF!</v>
      </c>
      <c r="D28" s="131" t="e">
        <f>+#REF!</f>
        <v>#REF!</v>
      </c>
    </row>
    <row r="29" spans="1:4" ht="18.75" customHeight="1" x14ac:dyDescent="0.2">
      <c r="A29" s="267"/>
      <c r="B29" s="265"/>
      <c r="C29" s="263"/>
      <c r="D29" s="131" t="e">
        <f>+#REF!</f>
        <v>#REF!</v>
      </c>
    </row>
    <row r="30" spans="1:4" ht="18.75" customHeight="1" x14ac:dyDescent="0.2">
      <c r="A30" s="267"/>
      <c r="B30" s="265"/>
      <c r="C30" s="263" t="e">
        <f>+#REF!</f>
        <v>#REF!</v>
      </c>
      <c r="D30" s="131" t="e">
        <f>+#REF!</f>
        <v>#REF!</v>
      </c>
    </row>
    <row r="31" spans="1:4" ht="18.75" customHeight="1" x14ac:dyDescent="0.2">
      <c r="A31" s="267"/>
      <c r="B31" s="265"/>
      <c r="C31" s="263"/>
      <c r="D31" s="131" t="e">
        <f>+#REF!</f>
        <v>#REF!</v>
      </c>
    </row>
    <row r="32" spans="1:4" ht="39.75" customHeight="1" x14ac:dyDescent="0.2">
      <c r="A32" s="267"/>
      <c r="B32" s="265" t="e">
        <f>+#REF!</f>
        <v>#REF!</v>
      </c>
      <c r="C32" s="263" t="e">
        <f>+#REF!</f>
        <v>#REF!</v>
      </c>
      <c r="D32" s="131" t="e">
        <f>+#REF!</f>
        <v>#REF!</v>
      </c>
    </row>
    <row r="33" spans="1:4" ht="39.75" customHeight="1" x14ac:dyDescent="0.2">
      <c r="A33" s="267"/>
      <c r="B33" s="265"/>
      <c r="C33" s="263"/>
      <c r="D33" s="131" t="e">
        <f>+#REF!</f>
        <v>#REF!</v>
      </c>
    </row>
    <row r="34" spans="1:4" ht="18.75" customHeight="1" x14ac:dyDescent="0.2">
      <c r="A34" s="267"/>
      <c r="B34" s="265"/>
      <c r="C34" s="130" t="e">
        <f>+#REF!</f>
        <v>#REF!</v>
      </c>
      <c r="D34" s="131" t="e">
        <f>+#REF!</f>
        <v>#REF!</v>
      </c>
    </row>
    <row r="35" spans="1:4" ht="18.75" customHeight="1" x14ac:dyDescent="0.2">
      <c r="A35" s="267"/>
      <c r="B35" s="265"/>
      <c r="C35" s="130" t="e">
        <f>+#REF!</f>
        <v>#REF!</v>
      </c>
      <c r="D35" s="131" t="e">
        <f>+#REF!</f>
        <v>#REF!</v>
      </c>
    </row>
    <row r="36" spans="1:4" ht="18.75" customHeight="1" x14ac:dyDescent="0.2">
      <c r="A36" s="267"/>
      <c r="B36" s="265"/>
      <c r="C36" s="263" t="e">
        <f>+#REF!</f>
        <v>#REF!</v>
      </c>
      <c r="D36" s="131" t="e">
        <f>+#REF!</f>
        <v>#REF!</v>
      </c>
    </row>
    <row r="37" spans="1:4" ht="18.75" customHeight="1" x14ac:dyDescent="0.2">
      <c r="A37" s="267"/>
      <c r="B37" s="265"/>
      <c r="C37" s="263"/>
      <c r="D37" s="131" t="e">
        <f>+#REF!</f>
        <v>#REF!</v>
      </c>
    </row>
    <row r="38" spans="1:4" x14ac:dyDescent="0.2">
      <c r="A38" s="268"/>
      <c r="B38" s="31" t="s">
        <v>189</v>
      </c>
      <c r="C38" s="128"/>
      <c r="D38" s="128"/>
    </row>
  </sheetData>
  <mergeCells count="23">
    <mergeCell ref="C32:C33"/>
    <mergeCell ref="C36:C37"/>
    <mergeCell ref="B32:B37"/>
    <mergeCell ref="A5:A38"/>
    <mergeCell ref="C13:C16"/>
    <mergeCell ref="B11:B16"/>
    <mergeCell ref="C20:C22"/>
    <mergeCell ref="B17:B22"/>
    <mergeCell ref="C23:C24"/>
    <mergeCell ref="C26:C27"/>
    <mergeCell ref="C28:C29"/>
    <mergeCell ref="C30:C31"/>
    <mergeCell ref="B23:B31"/>
    <mergeCell ref="B5:B10"/>
    <mergeCell ref="C5:C7"/>
    <mergeCell ref="C8:C10"/>
    <mergeCell ref="J3:J4"/>
    <mergeCell ref="K3:K4"/>
    <mergeCell ref="C11:C12"/>
    <mergeCell ref="A3:A4"/>
    <mergeCell ref="B3:B4"/>
    <mergeCell ref="C3:C4"/>
    <mergeCell ref="D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90" zoomScaleNormal="90" workbookViewId="0">
      <selection sqref="A1:C1"/>
    </sheetView>
  </sheetViews>
  <sheetFormatPr defaultColWidth="11.42578125" defaultRowHeight="12.75" x14ac:dyDescent="0.2"/>
  <cols>
    <col min="1" max="1" width="67" customWidth="1"/>
    <col min="2" max="2" width="25.140625" customWidth="1"/>
    <col min="3" max="3" width="25.28515625" customWidth="1"/>
  </cols>
  <sheetData>
    <row r="1" spans="1:3" ht="15.75" thickBot="1" x14ac:dyDescent="0.25">
      <c r="A1" s="278" t="s">
        <v>91</v>
      </c>
      <c r="B1" s="278"/>
      <c r="C1" s="278"/>
    </row>
    <row r="2" spans="1:3" ht="15.75" x14ac:dyDescent="0.2">
      <c r="A2" s="275" t="s">
        <v>92</v>
      </c>
      <c r="B2" s="276"/>
      <c r="C2" s="277"/>
    </row>
    <row r="3" spans="1:3" ht="15.75" x14ac:dyDescent="0.2">
      <c r="A3" s="110" t="s">
        <v>93</v>
      </c>
      <c r="B3" s="111" t="s">
        <v>94</v>
      </c>
      <c r="C3" s="112" t="s">
        <v>95</v>
      </c>
    </row>
    <row r="4" spans="1:3" ht="15.75" customHeight="1" thickBot="1" x14ac:dyDescent="0.25">
      <c r="A4" s="113" t="s">
        <v>96</v>
      </c>
      <c r="B4" s="114" t="s">
        <v>97</v>
      </c>
      <c r="C4" s="115" t="s">
        <v>98</v>
      </c>
    </row>
    <row r="5" spans="1:3" ht="13.5" thickBot="1" x14ac:dyDescent="0.25">
      <c r="A5" s="279"/>
      <c r="B5" s="279"/>
      <c r="C5" s="279"/>
    </row>
    <row r="6" spans="1:3" ht="15.75" x14ac:dyDescent="0.2">
      <c r="A6" s="275" t="s">
        <v>99</v>
      </c>
      <c r="B6" s="276"/>
      <c r="C6" s="277"/>
    </row>
    <row r="7" spans="1:3" ht="13.5" thickBot="1" x14ac:dyDescent="0.25">
      <c r="A7" s="113" t="s">
        <v>100</v>
      </c>
      <c r="B7" s="280" t="s">
        <v>116</v>
      </c>
      <c r="C7" s="281"/>
    </row>
    <row r="8" spans="1:3" ht="13.5" thickBot="1" x14ac:dyDescent="0.25">
      <c r="A8" s="279"/>
      <c r="B8" s="279"/>
      <c r="C8" s="279"/>
    </row>
    <row r="9" spans="1:3" ht="15.75" x14ac:dyDescent="0.2">
      <c r="A9" s="275" t="s">
        <v>101</v>
      </c>
      <c r="B9" s="276"/>
      <c r="C9" s="277"/>
    </row>
    <row r="10" spans="1:3" ht="41.25" customHeight="1" x14ac:dyDescent="0.2">
      <c r="A10" s="110" t="s">
        <v>102</v>
      </c>
      <c r="B10" s="111" t="s">
        <v>103</v>
      </c>
      <c r="C10" s="112" t="s">
        <v>104</v>
      </c>
    </row>
    <row r="11" spans="1:3" x14ac:dyDescent="0.2">
      <c r="A11" s="116" t="s">
        <v>105</v>
      </c>
      <c r="B11" s="117"/>
      <c r="C11" s="117"/>
    </row>
    <row r="12" spans="1:3" x14ac:dyDescent="0.2">
      <c r="A12" s="116" t="s">
        <v>106</v>
      </c>
      <c r="B12" s="117"/>
      <c r="C12" s="117"/>
    </row>
    <row r="13" spans="1:3" x14ac:dyDescent="0.2">
      <c r="A13" s="116" t="s">
        <v>107</v>
      </c>
      <c r="B13" s="117"/>
      <c r="C13" s="117"/>
    </row>
    <row r="14" spans="1:3" x14ac:dyDescent="0.2">
      <c r="A14" s="116" t="s">
        <v>108</v>
      </c>
      <c r="B14" s="118"/>
      <c r="C14" s="117"/>
    </row>
    <row r="15" spans="1:3" x14ac:dyDescent="0.2">
      <c r="A15" s="116" t="s">
        <v>109</v>
      </c>
      <c r="B15" s="117"/>
      <c r="C15" s="117"/>
    </row>
    <row r="16" spans="1:3" x14ac:dyDescent="0.2">
      <c r="A16" s="116" t="s">
        <v>110</v>
      </c>
      <c r="B16" s="117"/>
      <c r="C16" s="117"/>
    </row>
    <row r="17" spans="1:3" x14ac:dyDescent="0.2">
      <c r="A17" s="119" t="s">
        <v>111</v>
      </c>
      <c r="B17" s="117"/>
      <c r="C17" s="117"/>
    </row>
    <row r="18" spans="1:3" x14ac:dyDescent="0.2">
      <c r="A18" s="116" t="s">
        <v>112</v>
      </c>
      <c r="B18" s="117"/>
      <c r="C18" s="117"/>
    </row>
    <row r="19" spans="1:3" x14ac:dyDescent="0.2">
      <c r="A19" s="119" t="s">
        <v>113</v>
      </c>
      <c r="B19" s="117"/>
      <c r="C19" s="117"/>
    </row>
    <row r="20" spans="1:3" ht="16.5" thickBot="1" x14ac:dyDescent="0.25">
      <c r="A20" s="120" t="s">
        <v>10</v>
      </c>
      <c r="B20" s="121">
        <f>SUM(B11:B19)</f>
        <v>0</v>
      </c>
      <c r="C20" s="121">
        <f>SUM(C11:C19)</f>
        <v>0</v>
      </c>
    </row>
    <row r="21" spans="1:3" ht="15.75" thickBot="1" x14ac:dyDescent="0.3">
      <c r="A21" s="122"/>
      <c r="B21" s="123"/>
      <c r="C21" s="123"/>
    </row>
    <row r="22" spans="1:3" ht="15.75" x14ac:dyDescent="0.2">
      <c r="A22" s="275" t="s">
        <v>114</v>
      </c>
      <c r="B22" s="276"/>
      <c r="C22" s="277"/>
    </row>
    <row r="23" spans="1:3" ht="34.5" customHeight="1" x14ac:dyDescent="0.2">
      <c r="A23" s="110" t="s">
        <v>115</v>
      </c>
      <c r="B23" s="111" t="s">
        <v>103</v>
      </c>
      <c r="C23" s="112" t="s">
        <v>104</v>
      </c>
    </row>
    <row r="24" spans="1:3" ht="25.5" customHeight="1" x14ac:dyDescent="0.2">
      <c r="A24" s="124" t="e">
        <f>+#REF!</f>
        <v>#REF!</v>
      </c>
      <c r="B24" s="117" t="e">
        <f>+#REF!</f>
        <v>#REF!</v>
      </c>
      <c r="C24" s="117" t="e">
        <f>+#REF!</f>
        <v>#REF!</v>
      </c>
    </row>
    <row r="25" spans="1:3" ht="25.5" customHeight="1" x14ac:dyDescent="0.2">
      <c r="A25" s="124" t="e">
        <f>+#REF!</f>
        <v>#REF!</v>
      </c>
      <c r="B25" s="117" t="e">
        <f>+#REF!</f>
        <v>#REF!</v>
      </c>
      <c r="C25" s="117" t="e">
        <f>+#REF!</f>
        <v>#REF!</v>
      </c>
    </row>
    <row r="26" spans="1:3" ht="25.5" customHeight="1" x14ac:dyDescent="0.2">
      <c r="A26" s="124" t="e">
        <f>+#REF!</f>
        <v>#REF!</v>
      </c>
      <c r="B26" s="117" t="e">
        <f>+#REF!</f>
        <v>#REF!</v>
      </c>
      <c r="C26" s="117" t="e">
        <f>+#REF!</f>
        <v>#REF!</v>
      </c>
    </row>
    <row r="27" spans="1:3" ht="25.5" customHeight="1" x14ac:dyDescent="0.2">
      <c r="A27" s="124" t="e">
        <f>+#REF!</f>
        <v>#REF!</v>
      </c>
      <c r="B27" s="117" t="e">
        <f>+#REF!</f>
        <v>#REF!</v>
      </c>
      <c r="C27" s="117" t="e">
        <f>+#REF!</f>
        <v>#REF!</v>
      </c>
    </row>
    <row r="28" spans="1:3" ht="20.25" customHeight="1" x14ac:dyDescent="0.2">
      <c r="A28" s="124" t="e">
        <f>+#REF!</f>
        <v>#REF!</v>
      </c>
      <c r="B28" s="117" t="e">
        <f>+#REF!</f>
        <v>#REF!</v>
      </c>
      <c r="C28" s="117" t="e">
        <f>+#REF!</f>
        <v>#REF!</v>
      </c>
    </row>
    <row r="29" spans="1:3" ht="16.5" thickBot="1" x14ac:dyDescent="0.25">
      <c r="A29" s="120" t="s">
        <v>10</v>
      </c>
      <c r="B29" s="121" t="e">
        <f>SUM(B24:B28)</f>
        <v>#REF!</v>
      </c>
      <c r="C29" s="121" t="e">
        <f>SUM(C24:C28)</f>
        <v>#REF!</v>
      </c>
    </row>
  </sheetData>
  <mergeCells count="8">
    <mergeCell ref="A9:C9"/>
    <mergeCell ref="A22:C22"/>
    <mergeCell ref="A1:C1"/>
    <mergeCell ref="A2:C2"/>
    <mergeCell ref="A5:C5"/>
    <mergeCell ref="A6:C6"/>
    <mergeCell ref="B7:C7"/>
    <mergeCell ref="A8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35"/>
  <sheetViews>
    <sheetView topLeftCell="A4" zoomScale="70" zoomScaleNormal="70" workbookViewId="0">
      <selection activeCell="I8" sqref="I8"/>
    </sheetView>
  </sheetViews>
  <sheetFormatPr defaultColWidth="11.42578125" defaultRowHeight="12.75" x14ac:dyDescent="0.2"/>
  <cols>
    <col min="1" max="1" width="13.28515625" style="148" customWidth="1"/>
    <col min="2" max="2" width="49" style="149" customWidth="1"/>
    <col min="3" max="3" width="13.42578125" style="149" customWidth="1"/>
    <col min="4" max="4" width="13.42578125" style="164" customWidth="1"/>
    <col min="5" max="5" width="16.42578125" style="149" customWidth="1"/>
    <col min="6" max="6" width="16.42578125" style="224" customWidth="1"/>
    <col min="7" max="7" width="8.28515625" style="151" customWidth="1"/>
    <col min="8" max="8" width="10.7109375" style="150" customWidth="1"/>
    <col min="9" max="10" width="19.5703125" style="150" bestFit="1" customWidth="1"/>
    <col min="11" max="11" width="12.42578125" style="150" customWidth="1"/>
    <col min="12" max="12" width="16.140625" style="150" customWidth="1"/>
    <col min="13" max="13" width="16.140625" style="149" customWidth="1"/>
    <col min="14" max="14" width="35.140625" style="149" customWidth="1"/>
    <col min="15" max="15" width="9" style="149" customWidth="1"/>
    <col min="16" max="16" width="11.42578125" style="149"/>
    <col min="17" max="18" width="12.28515625" style="149" hidden="1" customWidth="1"/>
    <col min="19" max="19" width="13.85546875" style="149" hidden="1" customWidth="1"/>
    <col min="20" max="16384" width="11.42578125" style="149"/>
  </cols>
  <sheetData>
    <row r="1" spans="1:15" ht="15" x14ac:dyDescent="0.25">
      <c r="C1" s="298"/>
      <c r="D1" s="298"/>
      <c r="E1" s="299"/>
      <c r="F1" s="299"/>
      <c r="G1" s="299"/>
      <c r="H1" s="299"/>
    </row>
    <row r="2" spans="1:15" ht="15" x14ac:dyDescent="0.25">
      <c r="A2" s="146"/>
      <c r="B2" s="146"/>
      <c r="C2" s="146"/>
      <c r="D2" s="146"/>
      <c r="E2" s="146"/>
      <c r="F2" s="146"/>
      <c r="G2" s="161"/>
      <c r="H2" s="146"/>
      <c r="I2" s="146"/>
      <c r="J2" s="146"/>
      <c r="K2" s="146"/>
      <c r="L2" s="146"/>
      <c r="M2" s="146"/>
      <c r="N2" s="146"/>
      <c r="O2" s="147"/>
    </row>
    <row r="3" spans="1:15" x14ac:dyDescent="0.2">
      <c r="A3" s="285" t="s">
        <v>72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142"/>
    </row>
    <row r="4" spans="1:15" ht="13.9" customHeight="1" x14ac:dyDescent="0.2">
      <c r="A4" s="285" t="s">
        <v>168</v>
      </c>
      <c r="B4" s="285" t="s">
        <v>169</v>
      </c>
      <c r="C4" s="286" t="s">
        <v>3</v>
      </c>
      <c r="D4" s="287" t="s">
        <v>4</v>
      </c>
      <c r="E4" s="285" t="s">
        <v>166</v>
      </c>
      <c r="F4" s="287" t="s">
        <v>207</v>
      </c>
      <c r="G4" s="290" t="s">
        <v>170</v>
      </c>
      <c r="H4" s="291" t="s">
        <v>174</v>
      </c>
      <c r="I4" s="293" t="s">
        <v>73</v>
      </c>
      <c r="J4" s="294"/>
      <c r="K4" s="295"/>
      <c r="L4" s="296" t="s">
        <v>74</v>
      </c>
      <c r="M4" s="297"/>
      <c r="N4" s="285" t="s">
        <v>75</v>
      </c>
    </row>
    <row r="5" spans="1:15" ht="38.25" x14ac:dyDescent="0.2">
      <c r="A5" s="285"/>
      <c r="B5" s="285"/>
      <c r="C5" s="286"/>
      <c r="D5" s="288"/>
      <c r="E5" s="289"/>
      <c r="F5" s="288"/>
      <c r="G5" s="290"/>
      <c r="H5" s="292"/>
      <c r="I5" s="162" t="s">
        <v>167</v>
      </c>
      <c r="J5" s="134" t="s">
        <v>171</v>
      </c>
      <c r="K5" s="162" t="s">
        <v>172</v>
      </c>
      <c r="L5" s="140" t="s">
        <v>76</v>
      </c>
      <c r="M5" s="162" t="s">
        <v>77</v>
      </c>
      <c r="N5" s="285"/>
    </row>
    <row r="6" spans="1:15" ht="52.9" customHeight="1" x14ac:dyDescent="0.2">
      <c r="A6" s="145" t="s">
        <v>165</v>
      </c>
      <c r="B6" s="139" t="s">
        <v>231</v>
      </c>
      <c r="C6" s="196">
        <v>1</v>
      </c>
      <c r="D6" s="196">
        <v>1.1000000000000001</v>
      </c>
      <c r="E6" s="145" t="s">
        <v>137</v>
      </c>
      <c r="F6" s="145" t="s">
        <v>208</v>
      </c>
      <c r="G6" s="159">
        <v>1</v>
      </c>
      <c r="H6" s="163">
        <v>1</v>
      </c>
      <c r="I6" s="141">
        <f>+'Plan Financiero Anual (OM)'!D7+'Plan Financiero Anual (OM)'!D8</f>
        <v>173998617.86973593</v>
      </c>
      <c r="J6" s="141">
        <f t="shared" ref="J6:J10" si="0">+I6</f>
        <v>173998617.86973593</v>
      </c>
      <c r="K6" s="141">
        <v>0</v>
      </c>
      <c r="L6" s="225">
        <v>42430</v>
      </c>
      <c r="M6" s="225">
        <v>42614</v>
      </c>
      <c r="N6" s="163"/>
    </row>
    <row r="7" spans="1:15" ht="25.5" x14ac:dyDescent="0.2">
      <c r="A7" s="145" t="s">
        <v>165</v>
      </c>
      <c r="B7" s="139" t="s">
        <v>237</v>
      </c>
      <c r="C7" s="196">
        <v>1</v>
      </c>
      <c r="D7" s="196">
        <v>1.1000000000000001</v>
      </c>
      <c r="E7" s="145" t="s">
        <v>137</v>
      </c>
      <c r="F7" s="145" t="s">
        <v>208</v>
      </c>
      <c r="G7" s="159">
        <v>2</v>
      </c>
      <c r="H7" s="137">
        <v>3</v>
      </c>
      <c r="I7" s="141">
        <f>+'Plan Financiero Anual (OM)'!D9</f>
        <v>24359182.118726742</v>
      </c>
      <c r="J7" s="141">
        <f t="shared" si="0"/>
        <v>24359182.118726742</v>
      </c>
      <c r="K7" s="141">
        <v>0</v>
      </c>
      <c r="L7" s="226">
        <v>42552</v>
      </c>
      <c r="M7" s="226">
        <v>42705</v>
      </c>
      <c r="N7" s="163"/>
    </row>
    <row r="8" spans="1:15" ht="31.9" customHeight="1" x14ac:dyDescent="0.2">
      <c r="A8" s="145" t="s">
        <v>165</v>
      </c>
      <c r="B8" s="163" t="s">
        <v>202</v>
      </c>
      <c r="C8" s="196">
        <v>1</v>
      </c>
      <c r="D8" s="196" t="s">
        <v>198</v>
      </c>
      <c r="E8" s="145" t="s">
        <v>137</v>
      </c>
      <c r="F8" s="145" t="s">
        <v>208</v>
      </c>
      <c r="G8" s="159" t="s">
        <v>198</v>
      </c>
      <c r="H8" s="163">
        <v>4</v>
      </c>
      <c r="I8" s="141">
        <f>+'Plan Financiero Anual (OM)'!D12</f>
        <v>181005345.87491059</v>
      </c>
      <c r="J8" s="141">
        <f t="shared" si="0"/>
        <v>181005345.87491059</v>
      </c>
      <c r="K8" s="141">
        <v>0</v>
      </c>
      <c r="L8" s="145" t="s">
        <v>211</v>
      </c>
      <c r="M8" s="145" t="s">
        <v>212</v>
      </c>
      <c r="N8" s="163"/>
    </row>
    <row r="9" spans="1:15" s="164" customFormat="1" ht="49.15" customHeight="1" x14ac:dyDescent="0.2">
      <c r="A9" s="145" t="s">
        <v>165</v>
      </c>
      <c r="B9" s="158" t="s">
        <v>235</v>
      </c>
      <c r="C9" s="196">
        <v>2</v>
      </c>
      <c r="D9" s="196">
        <v>2.1</v>
      </c>
      <c r="E9" s="145" t="s">
        <v>137</v>
      </c>
      <c r="F9" s="145" t="s">
        <v>208</v>
      </c>
      <c r="G9" s="159">
        <v>1</v>
      </c>
      <c r="H9" s="163">
        <v>5</v>
      </c>
      <c r="I9" s="157">
        <f>+'Plan Financiero Anual (OM)'!D16</f>
        <v>13300000</v>
      </c>
      <c r="J9" s="141">
        <f t="shared" si="0"/>
        <v>13300000</v>
      </c>
      <c r="K9" s="157">
        <v>0</v>
      </c>
      <c r="L9" s="225">
        <v>42278</v>
      </c>
      <c r="M9" s="225">
        <v>42430</v>
      </c>
      <c r="N9" s="157"/>
    </row>
    <row r="10" spans="1:15" s="160" customFormat="1" ht="38.25" x14ac:dyDescent="0.2">
      <c r="A10" s="145" t="s">
        <v>165</v>
      </c>
      <c r="B10" s="158" t="s">
        <v>173</v>
      </c>
      <c r="C10" s="196">
        <v>2</v>
      </c>
      <c r="D10" s="196">
        <v>2.2999999999999998</v>
      </c>
      <c r="E10" s="145" t="s">
        <v>137</v>
      </c>
      <c r="F10" s="145" t="s">
        <v>208</v>
      </c>
      <c r="G10" s="159">
        <v>1</v>
      </c>
      <c r="H10" s="163">
        <v>6</v>
      </c>
      <c r="I10" s="157">
        <f>+'Plan Financiero Anual (OM)'!D21</f>
        <v>10000000</v>
      </c>
      <c r="J10" s="141">
        <f t="shared" si="0"/>
        <v>10000000</v>
      </c>
      <c r="K10" s="157">
        <v>0</v>
      </c>
      <c r="L10" s="225">
        <v>42278</v>
      </c>
      <c r="M10" s="225">
        <v>42401</v>
      </c>
      <c r="N10" s="197"/>
    </row>
    <row r="11" spans="1:15" x14ac:dyDescent="0.2">
      <c r="A11" s="282" t="s">
        <v>78</v>
      </c>
      <c r="B11" s="283"/>
      <c r="C11" s="283"/>
      <c r="D11" s="283"/>
      <c r="E11" s="283"/>
      <c r="F11" s="283"/>
      <c r="G11" s="283"/>
      <c r="H11" s="284"/>
      <c r="I11" s="135">
        <f>SUM(I6:I10)</f>
        <v>402663145.86337328</v>
      </c>
      <c r="J11" s="135">
        <f>SUM(J6:J10)</f>
        <v>402663145.86337328</v>
      </c>
      <c r="K11" s="135">
        <f>SUM(K6:K10)</f>
        <v>0</v>
      </c>
      <c r="L11" s="136"/>
      <c r="M11" s="136"/>
      <c r="N11" s="138"/>
    </row>
    <row r="12" spans="1:15" x14ac:dyDescent="0.2">
      <c r="A12" s="152"/>
      <c r="B12" s="153"/>
      <c r="C12" s="153"/>
      <c r="D12" s="153"/>
      <c r="E12" s="153"/>
      <c r="F12" s="153"/>
      <c r="G12" s="154"/>
      <c r="H12" s="143"/>
      <c r="I12" s="155"/>
      <c r="J12" s="144"/>
      <c r="K12" s="155"/>
      <c r="L12" s="156"/>
      <c r="M12" s="153"/>
      <c r="N12" s="153"/>
    </row>
    <row r="13" spans="1:15" s="164" customFormat="1" x14ac:dyDescent="0.2">
      <c r="A13" s="285" t="s">
        <v>184</v>
      </c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142"/>
    </row>
    <row r="14" spans="1:15" s="164" customFormat="1" ht="13.9" customHeight="1" x14ac:dyDescent="0.2">
      <c r="A14" s="285" t="s">
        <v>168</v>
      </c>
      <c r="B14" s="285" t="s">
        <v>169</v>
      </c>
      <c r="C14" s="286" t="s">
        <v>3</v>
      </c>
      <c r="D14" s="287" t="s">
        <v>4</v>
      </c>
      <c r="E14" s="285" t="s">
        <v>166</v>
      </c>
      <c r="F14" s="287" t="s">
        <v>207</v>
      </c>
      <c r="G14" s="290" t="s">
        <v>170</v>
      </c>
      <c r="H14" s="291" t="s">
        <v>174</v>
      </c>
      <c r="I14" s="293" t="s">
        <v>73</v>
      </c>
      <c r="J14" s="294"/>
      <c r="K14" s="295"/>
      <c r="L14" s="296" t="s">
        <v>74</v>
      </c>
      <c r="M14" s="297"/>
      <c r="N14" s="285" t="s">
        <v>75</v>
      </c>
    </row>
    <row r="15" spans="1:15" s="164" customFormat="1" ht="38.25" x14ac:dyDescent="0.2">
      <c r="A15" s="285"/>
      <c r="B15" s="285"/>
      <c r="C15" s="286"/>
      <c r="D15" s="288"/>
      <c r="E15" s="289"/>
      <c r="F15" s="288"/>
      <c r="G15" s="290"/>
      <c r="H15" s="292"/>
      <c r="I15" s="162" t="s">
        <v>167</v>
      </c>
      <c r="J15" s="134" t="s">
        <v>171</v>
      </c>
      <c r="K15" s="162" t="s">
        <v>172</v>
      </c>
      <c r="L15" s="140" t="s">
        <v>76</v>
      </c>
      <c r="M15" s="162" t="s">
        <v>77</v>
      </c>
      <c r="N15" s="285"/>
    </row>
    <row r="16" spans="1:15" s="227" customFormat="1" ht="25.5" x14ac:dyDescent="0.2">
      <c r="A16" s="145" t="s">
        <v>165</v>
      </c>
      <c r="B16" s="139" t="s">
        <v>228</v>
      </c>
      <c r="C16" s="196">
        <v>1</v>
      </c>
      <c r="D16" s="196">
        <v>1.1000000000000001</v>
      </c>
      <c r="E16" s="145" t="s">
        <v>132</v>
      </c>
      <c r="F16" s="145" t="s">
        <v>208</v>
      </c>
      <c r="G16" s="159">
        <v>1</v>
      </c>
      <c r="H16" s="163">
        <v>7</v>
      </c>
      <c r="I16" s="141">
        <f>+'Plan Financiero Anual (OM)'!D6</f>
        <v>803200</v>
      </c>
      <c r="J16" s="141">
        <f t="shared" ref="J16:J25" si="1">+I16</f>
        <v>803200</v>
      </c>
      <c r="K16" s="141">
        <v>0</v>
      </c>
      <c r="L16" s="226" t="s">
        <v>229</v>
      </c>
      <c r="M16" s="226">
        <v>42262</v>
      </c>
      <c r="N16" s="163"/>
    </row>
    <row r="17" spans="1:15" s="164" customFormat="1" ht="38.25" x14ac:dyDescent="0.2">
      <c r="A17" s="145" t="s">
        <v>165</v>
      </c>
      <c r="B17" s="139" t="s">
        <v>205</v>
      </c>
      <c r="C17" s="196">
        <v>1</v>
      </c>
      <c r="D17" s="196">
        <v>1.1000000000000001</v>
      </c>
      <c r="E17" s="145" t="s">
        <v>132</v>
      </c>
      <c r="F17" s="145" t="s">
        <v>208</v>
      </c>
      <c r="G17" s="159">
        <v>1</v>
      </c>
      <c r="H17" s="163">
        <v>8</v>
      </c>
      <c r="I17" s="141">
        <f>+'Plan Financiero Anual (OM)'!B10*'Plan Financiero Anual (OM)'!D7</f>
        <v>9056213.3350087628</v>
      </c>
      <c r="J17" s="141">
        <f t="shared" si="1"/>
        <v>9056213.3350087628</v>
      </c>
      <c r="K17" s="141">
        <v>0</v>
      </c>
      <c r="L17" s="226">
        <v>42491</v>
      </c>
      <c r="M17" s="226">
        <v>42644</v>
      </c>
      <c r="N17" s="163"/>
    </row>
    <row r="18" spans="1:15" s="164" customFormat="1" ht="25.5" x14ac:dyDescent="0.2">
      <c r="A18" s="145" t="s">
        <v>165</v>
      </c>
      <c r="B18" s="139" t="s">
        <v>199</v>
      </c>
      <c r="C18" s="196">
        <v>1</v>
      </c>
      <c r="D18" s="196">
        <v>1.2</v>
      </c>
      <c r="E18" s="145" t="s">
        <v>132</v>
      </c>
      <c r="F18" s="145" t="s">
        <v>208</v>
      </c>
      <c r="G18" s="159">
        <v>1</v>
      </c>
      <c r="H18" s="163">
        <v>9</v>
      </c>
      <c r="I18" s="141">
        <f>+'Plan Financiero Anual (OM)'!B10*'Plan Financiero Anual (OM)'!D9</f>
        <v>1461550.9271236043</v>
      </c>
      <c r="J18" s="141">
        <f t="shared" si="1"/>
        <v>1461550.9271236043</v>
      </c>
      <c r="K18" s="141">
        <v>0</v>
      </c>
      <c r="L18" s="226">
        <v>42614</v>
      </c>
      <c r="M18" s="226" t="s">
        <v>213</v>
      </c>
      <c r="N18" s="163"/>
    </row>
    <row r="19" spans="1:15" s="164" customFormat="1" ht="25.5" x14ac:dyDescent="0.2">
      <c r="A19" s="145" t="s">
        <v>165</v>
      </c>
      <c r="B19" s="163" t="s">
        <v>201</v>
      </c>
      <c r="C19" s="196">
        <v>1</v>
      </c>
      <c r="D19" s="196" t="s">
        <v>200</v>
      </c>
      <c r="E19" s="145" t="s">
        <v>132</v>
      </c>
      <c r="F19" s="145" t="s">
        <v>208</v>
      </c>
      <c r="G19" s="159" t="s">
        <v>200</v>
      </c>
      <c r="H19" s="163">
        <v>10</v>
      </c>
      <c r="I19" s="141">
        <f>+'Plan Financiero Anual (OM)'!D13</f>
        <v>10860320.752494635</v>
      </c>
      <c r="J19" s="141">
        <f t="shared" si="1"/>
        <v>10860320.752494635</v>
      </c>
      <c r="K19" s="141">
        <v>0</v>
      </c>
      <c r="L19" s="226" t="s">
        <v>219</v>
      </c>
      <c r="M19" s="226" t="s">
        <v>220</v>
      </c>
      <c r="N19" s="163"/>
    </row>
    <row r="20" spans="1:15" s="164" customFormat="1" ht="49.15" customHeight="1" x14ac:dyDescent="0.2">
      <c r="A20" s="145" t="s">
        <v>165</v>
      </c>
      <c r="B20" s="158" t="s">
        <v>234</v>
      </c>
      <c r="C20" s="196">
        <v>2</v>
      </c>
      <c r="D20" s="196">
        <v>2.1</v>
      </c>
      <c r="E20" s="145" t="s">
        <v>132</v>
      </c>
      <c r="F20" s="145" t="s">
        <v>208</v>
      </c>
      <c r="G20" s="159">
        <v>1</v>
      </c>
      <c r="H20" s="163">
        <v>11</v>
      </c>
      <c r="I20" s="157">
        <f>+'Plan Financiero Anual (OM)'!D17</f>
        <v>266000</v>
      </c>
      <c r="J20" s="141">
        <f t="shared" si="1"/>
        <v>266000</v>
      </c>
      <c r="K20" s="157">
        <v>0</v>
      </c>
      <c r="L20" s="226">
        <v>42278</v>
      </c>
      <c r="M20" s="226" t="s">
        <v>214</v>
      </c>
      <c r="N20" s="157"/>
    </row>
    <row r="21" spans="1:15" s="164" customFormat="1" ht="25.5" x14ac:dyDescent="0.2">
      <c r="A21" s="145" t="s">
        <v>165</v>
      </c>
      <c r="B21" s="158" t="s">
        <v>177</v>
      </c>
      <c r="C21" s="196">
        <v>2</v>
      </c>
      <c r="D21" s="196">
        <v>2.2000000000000002</v>
      </c>
      <c r="E21" s="145" t="s">
        <v>132</v>
      </c>
      <c r="F21" s="145" t="s">
        <v>208</v>
      </c>
      <c r="G21" s="159">
        <v>1</v>
      </c>
      <c r="H21" s="163">
        <v>12</v>
      </c>
      <c r="I21" s="157">
        <f>+'Plan Financiero Anual (OM)'!D19</f>
        <v>1200000</v>
      </c>
      <c r="J21" s="141">
        <f t="shared" si="1"/>
        <v>1200000</v>
      </c>
      <c r="K21" s="157">
        <v>0</v>
      </c>
      <c r="L21" s="226" t="s">
        <v>215</v>
      </c>
      <c r="M21" s="226">
        <v>42278</v>
      </c>
      <c r="N21" s="157"/>
    </row>
    <row r="22" spans="1:15" s="164" customFormat="1" ht="38.25" x14ac:dyDescent="0.2">
      <c r="A22" s="145" t="s">
        <v>165</v>
      </c>
      <c r="B22" s="158" t="s">
        <v>178</v>
      </c>
      <c r="C22" s="196">
        <v>2</v>
      </c>
      <c r="D22" s="196">
        <v>2.2999999999999998</v>
      </c>
      <c r="E22" s="145" t="s">
        <v>132</v>
      </c>
      <c r="F22" s="145" t="s">
        <v>208</v>
      </c>
      <c r="G22" s="159">
        <v>1</v>
      </c>
      <c r="H22" s="163">
        <v>13</v>
      </c>
      <c r="I22" s="157">
        <f>+'Plan Financiero Anual (OM)'!D22</f>
        <v>200000</v>
      </c>
      <c r="J22" s="141">
        <f t="shared" si="1"/>
        <v>200000</v>
      </c>
      <c r="K22" s="157">
        <v>0</v>
      </c>
      <c r="L22" s="226">
        <v>42309</v>
      </c>
      <c r="M22" s="226">
        <v>42417</v>
      </c>
      <c r="N22" s="157"/>
    </row>
    <row r="23" spans="1:15" s="205" customFormat="1" ht="25.5" x14ac:dyDescent="0.2">
      <c r="A23" s="145" t="s">
        <v>165</v>
      </c>
      <c r="B23" s="158" t="s">
        <v>187</v>
      </c>
      <c r="C23" s="196" t="s">
        <v>186</v>
      </c>
      <c r="D23" s="196" t="s">
        <v>200</v>
      </c>
      <c r="E23" s="145" t="s">
        <v>132</v>
      </c>
      <c r="F23" s="145" t="s">
        <v>208</v>
      </c>
      <c r="G23" s="159" t="s">
        <v>200</v>
      </c>
      <c r="H23" s="163">
        <v>14</v>
      </c>
      <c r="I23" s="157">
        <f>+'Plan Financiero Anual (OM)'!D24*0.5</f>
        <v>2250000</v>
      </c>
      <c r="J23" s="141">
        <f>+I23</f>
        <v>2250000</v>
      </c>
      <c r="K23" s="157">
        <v>0</v>
      </c>
      <c r="L23" s="157" t="s">
        <v>216</v>
      </c>
      <c r="M23" s="157" t="s">
        <v>217</v>
      </c>
      <c r="N23" s="157"/>
    </row>
    <row r="24" spans="1:15" s="164" customFormat="1" ht="25.5" x14ac:dyDescent="0.2">
      <c r="A24" s="145" t="s">
        <v>165</v>
      </c>
      <c r="B24" s="158" t="s">
        <v>175</v>
      </c>
      <c r="C24" s="196">
        <v>3</v>
      </c>
      <c r="D24" s="196" t="s">
        <v>176</v>
      </c>
      <c r="E24" s="145" t="s">
        <v>132</v>
      </c>
      <c r="F24" s="145" t="s">
        <v>208</v>
      </c>
      <c r="G24" s="159">
        <v>1</v>
      </c>
      <c r="H24" s="163">
        <v>15</v>
      </c>
      <c r="I24" s="157">
        <f>+'Plan Financiero Anual (OM)'!D27</f>
        <v>250000</v>
      </c>
      <c r="J24" s="141">
        <f t="shared" si="1"/>
        <v>250000</v>
      </c>
      <c r="K24" s="157">
        <v>0</v>
      </c>
      <c r="L24" s="226" t="s">
        <v>218</v>
      </c>
      <c r="M24" s="226">
        <v>42125</v>
      </c>
      <c r="N24" s="197"/>
    </row>
    <row r="25" spans="1:15" s="205" customFormat="1" ht="25.5" x14ac:dyDescent="0.2">
      <c r="A25" s="145" t="s">
        <v>165</v>
      </c>
      <c r="B25" s="139" t="s">
        <v>206</v>
      </c>
      <c r="C25" s="196">
        <v>3</v>
      </c>
      <c r="D25" s="196" t="s">
        <v>130</v>
      </c>
      <c r="E25" s="145" t="s">
        <v>236</v>
      </c>
      <c r="F25" s="145" t="s">
        <v>208</v>
      </c>
      <c r="G25" s="159">
        <v>1</v>
      </c>
      <c r="H25" s="163">
        <v>16</v>
      </c>
      <c r="I25" s="141">
        <f>+'Plan Financiero Anual (OM)'!D25</f>
        <v>17119230.769230772</v>
      </c>
      <c r="J25" s="141">
        <f t="shared" si="1"/>
        <v>17119230.769230772</v>
      </c>
      <c r="K25" s="141">
        <v>0</v>
      </c>
      <c r="L25" s="196" t="s">
        <v>131</v>
      </c>
      <c r="M25" s="225">
        <v>41883</v>
      </c>
      <c r="N25" s="163"/>
    </row>
    <row r="26" spans="1:15" s="164" customFormat="1" x14ac:dyDescent="0.2">
      <c r="A26" s="282" t="s">
        <v>185</v>
      </c>
      <c r="B26" s="283"/>
      <c r="C26" s="283"/>
      <c r="D26" s="283"/>
      <c r="E26" s="283"/>
      <c r="F26" s="283"/>
      <c r="G26" s="283"/>
      <c r="H26" s="284"/>
      <c r="I26" s="135">
        <f>SUM(I16:I25)</f>
        <v>43466515.783857778</v>
      </c>
      <c r="J26" s="135">
        <f>SUM(J16:J25)</f>
        <v>43466515.783857778</v>
      </c>
      <c r="K26" s="135">
        <f>SUM(K16:K25)</f>
        <v>0</v>
      </c>
      <c r="L26" s="136"/>
      <c r="M26" s="136"/>
      <c r="N26" s="138"/>
    </row>
    <row r="27" spans="1:15" x14ac:dyDescent="0.2">
      <c r="A27" s="152"/>
      <c r="B27" s="153"/>
      <c r="C27" s="153"/>
      <c r="D27" s="153"/>
      <c r="E27" s="153"/>
      <c r="F27" s="153"/>
      <c r="G27" s="154"/>
      <c r="H27" s="143"/>
      <c r="I27" s="155"/>
      <c r="J27" s="144"/>
      <c r="K27" s="155"/>
      <c r="L27" s="156"/>
      <c r="M27" s="153"/>
      <c r="N27" s="153"/>
    </row>
    <row r="28" spans="1:15" s="207" customFormat="1" x14ac:dyDescent="0.2">
      <c r="A28" s="285" t="s">
        <v>190</v>
      </c>
      <c r="B28" s="285"/>
      <c r="C28" s="28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142"/>
    </row>
    <row r="29" spans="1:15" s="207" customFormat="1" ht="13.9" customHeight="1" x14ac:dyDescent="0.2">
      <c r="A29" s="285" t="s">
        <v>168</v>
      </c>
      <c r="B29" s="285" t="s">
        <v>169</v>
      </c>
      <c r="C29" s="286" t="s">
        <v>3</v>
      </c>
      <c r="D29" s="287" t="s">
        <v>4</v>
      </c>
      <c r="E29" s="285" t="s">
        <v>166</v>
      </c>
      <c r="F29" s="222"/>
      <c r="G29" s="290" t="s">
        <v>194</v>
      </c>
      <c r="H29" s="291" t="s">
        <v>174</v>
      </c>
      <c r="I29" s="293" t="s">
        <v>73</v>
      </c>
      <c r="J29" s="294"/>
      <c r="K29" s="295"/>
      <c r="L29" s="296" t="s">
        <v>74</v>
      </c>
      <c r="M29" s="297"/>
      <c r="N29" s="285" t="s">
        <v>75</v>
      </c>
    </row>
    <row r="30" spans="1:15" s="207" customFormat="1" ht="38.25" x14ac:dyDescent="0.2">
      <c r="A30" s="285"/>
      <c r="B30" s="285"/>
      <c r="C30" s="286"/>
      <c r="D30" s="288"/>
      <c r="E30" s="289"/>
      <c r="F30" s="223"/>
      <c r="G30" s="290"/>
      <c r="H30" s="292"/>
      <c r="I30" s="206" t="s">
        <v>167</v>
      </c>
      <c r="J30" s="134" t="s">
        <v>171</v>
      </c>
      <c r="K30" s="206" t="s">
        <v>172</v>
      </c>
      <c r="L30" s="140" t="s">
        <v>193</v>
      </c>
      <c r="M30" s="206" t="s">
        <v>77</v>
      </c>
      <c r="N30" s="285"/>
    </row>
    <row r="31" spans="1:15" s="207" customFormat="1" x14ac:dyDescent="0.2">
      <c r="A31" s="145" t="s">
        <v>165</v>
      </c>
      <c r="B31" s="139" t="s">
        <v>195</v>
      </c>
      <c r="C31" s="196">
        <v>3</v>
      </c>
      <c r="D31" s="196" t="s">
        <v>9</v>
      </c>
      <c r="E31" s="145" t="s">
        <v>136</v>
      </c>
      <c r="F31" s="145" t="s">
        <v>208</v>
      </c>
      <c r="G31" s="159" t="s">
        <v>198</v>
      </c>
      <c r="H31" s="163">
        <v>17</v>
      </c>
      <c r="I31" s="141">
        <v>10000</v>
      </c>
      <c r="J31" s="141">
        <f t="shared" ref="J31:J34" si="2">+I31</f>
        <v>10000</v>
      </c>
      <c r="K31" s="141">
        <v>0</v>
      </c>
      <c r="L31" s="226">
        <v>41926</v>
      </c>
      <c r="M31" s="226" t="s">
        <v>218</v>
      </c>
      <c r="N31" s="163"/>
    </row>
    <row r="32" spans="1:15" s="207" customFormat="1" ht="25.5" x14ac:dyDescent="0.2">
      <c r="A32" s="145" t="s">
        <v>165</v>
      </c>
      <c r="B32" s="139" t="s">
        <v>196</v>
      </c>
      <c r="C32" s="196">
        <v>3</v>
      </c>
      <c r="D32" s="196" t="s">
        <v>9</v>
      </c>
      <c r="E32" s="145" t="s">
        <v>136</v>
      </c>
      <c r="F32" s="145" t="s">
        <v>208</v>
      </c>
      <c r="G32" s="159" t="s">
        <v>198</v>
      </c>
      <c r="H32" s="137">
        <v>18</v>
      </c>
      <c r="I32" s="141">
        <v>40000</v>
      </c>
      <c r="J32" s="141">
        <f t="shared" si="2"/>
        <v>40000</v>
      </c>
      <c r="K32" s="141">
        <v>0</v>
      </c>
      <c r="L32" s="226" t="s">
        <v>215</v>
      </c>
      <c r="M32" s="226">
        <v>42156</v>
      </c>
      <c r="N32" s="163"/>
    </row>
    <row r="33" spans="1:14" s="224" customFormat="1" ht="25.5" x14ac:dyDescent="0.2">
      <c r="A33" s="145"/>
      <c r="B33" s="139" t="s">
        <v>197</v>
      </c>
      <c r="C33" s="196">
        <v>3</v>
      </c>
      <c r="D33" s="196" t="s">
        <v>9</v>
      </c>
      <c r="E33" s="145" t="s">
        <v>192</v>
      </c>
      <c r="F33" s="145" t="s">
        <v>208</v>
      </c>
      <c r="G33" s="159">
        <v>1</v>
      </c>
      <c r="H33" s="137">
        <v>19</v>
      </c>
      <c r="I33" s="141">
        <v>25000</v>
      </c>
      <c r="J33" s="141">
        <v>25000</v>
      </c>
      <c r="K33" s="141">
        <v>0</v>
      </c>
      <c r="L33" s="226">
        <v>42552</v>
      </c>
      <c r="M33" s="226" t="s">
        <v>222</v>
      </c>
      <c r="N33" s="163"/>
    </row>
    <row r="34" spans="1:14" s="207" customFormat="1" x14ac:dyDescent="0.2">
      <c r="A34" s="145" t="s">
        <v>165</v>
      </c>
      <c r="B34" s="163" t="s">
        <v>221</v>
      </c>
      <c r="C34" s="196">
        <v>3</v>
      </c>
      <c r="D34" s="196" t="s">
        <v>9</v>
      </c>
      <c r="E34" s="145" t="s">
        <v>192</v>
      </c>
      <c r="F34" s="145" t="s">
        <v>208</v>
      </c>
      <c r="G34" s="159">
        <v>1</v>
      </c>
      <c r="H34" s="163">
        <v>20</v>
      </c>
      <c r="I34" s="141">
        <v>50000</v>
      </c>
      <c r="J34" s="141">
        <f t="shared" si="2"/>
        <v>50000</v>
      </c>
      <c r="K34" s="141">
        <v>0</v>
      </c>
      <c r="L34" s="226">
        <v>43391</v>
      </c>
      <c r="M34" s="226" t="s">
        <v>223</v>
      </c>
      <c r="N34" s="163"/>
    </row>
    <row r="35" spans="1:14" s="207" customFormat="1" x14ac:dyDescent="0.2">
      <c r="A35" s="282" t="s">
        <v>191</v>
      </c>
      <c r="B35" s="283"/>
      <c r="C35" s="283"/>
      <c r="D35" s="283"/>
      <c r="E35" s="283"/>
      <c r="F35" s="283"/>
      <c r="G35" s="283"/>
      <c r="H35" s="284"/>
      <c r="I35" s="135">
        <f>SUM(I31:I34)</f>
        <v>125000</v>
      </c>
      <c r="J35" s="135">
        <f>SUM(J31:J34)</f>
        <v>125000</v>
      </c>
      <c r="K35" s="135">
        <f>SUM(K31:K34)</f>
        <v>0</v>
      </c>
      <c r="L35" s="136"/>
      <c r="M35" s="136"/>
      <c r="N35" s="138"/>
    </row>
  </sheetData>
  <mergeCells count="39">
    <mergeCell ref="A26:H26"/>
    <mergeCell ref="I14:K14"/>
    <mergeCell ref="L14:M14"/>
    <mergeCell ref="A11:H11"/>
    <mergeCell ref="N14:N15"/>
    <mergeCell ref="A14:A15"/>
    <mergeCell ref="B14:B15"/>
    <mergeCell ref="C14:C15"/>
    <mergeCell ref="E14:E15"/>
    <mergeCell ref="G14:G15"/>
    <mergeCell ref="H14:H15"/>
    <mergeCell ref="A13:N13"/>
    <mergeCell ref="D14:D15"/>
    <mergeCell ref="F14:F15"/>
    <mergeCell ref="C1:H1"/>
    <mergeCell ref="A3:N3"/>
    <mergeCell ref="A4:A5"/>
    <mergeCell ref="B4:B5"/>
    <mergeCell ref="C4:C5"/>
    <mergeCell ref="E4:E5"/>
    <mergeCell ref="G4:G5"/>
    <mergeCell ref="H4:H5"/>
    <mergeCell ref="I4:K4"/>
    <mergeCell ref="L4:M4"/>
    <mergeCell ref="N4:N5"/>
    <mergeCell ref="D4:D5"/>
    <mergeCell ref="F4:F5"/>
    <mergeCell ref="A35:H35"/>
    <mergeCell ref="A28:N28"/>
    <mergeCell ref="A29:A30"/>
    <mergeCell ref="B29:B30"/>
    <mergeCell ref="C29:C30"/>
    <mergeCell ref="D29:D30"/>
    <mergeCell ref="E29:E30"/>
    <mergeCell ref="G29:G30"/>
    <mergeCell ref="H29:H30"/>
    <mergeCell ref="I29:K29"/>
    <mergeCell ref="L29:M29"/>
    <mergeCell ref="N29:N30"/>
  </mergeCells>
  <pageMargins left="0.25" right="0.25" top="0.75" bottom="0.75" header="0.3" footer="0.3"/>
  <pageSetup paperSize="9" scale="7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3CCF721952E7734AA5A9863F4F962A00" ma:contentTypeVersion="0" ma:contentTypeDescription="A content type to manage public (operations) IDB documents" ma:contentTypeScope="" ma:versionID="70b68a90237f5debefe154d05841b49f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9cff07d7d5f507af60e4c1026fc57edd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83784aa-74ed-4296-b3f7-10d44e6886d3}" ma:internalName="TaxCatchAll" ma:showField="CatchAllData" ma:web="4739d0af-5d72-4c36-83d8-96d7c4d14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83784aa-74ed-4296-b3f7-10d44e6886d3}" ma:internalName="TaxCatchAllLabel" ma:readOnly="true" ma:showField="CatchAllDataLabel" ma:web="4739d0af-5d72-4c36-83d8-96d7c4d14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Record_x0020_Number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INE/TSP</Division_x0020_or_x0020_Unit>
    <Other_x0020_Author xmlns="9c571b2f-e523-4ab2-ba2e-09e151a03ef4" xsi:nil="true"/>
    <Region xmlns="9c571b2f-e523-4ab2-ba2e-09e151a03ef4" xsi:nil="true"/>
    <IDBDocs_x0020_Number xmlns="9c571b2f-e523-4ab2-ba2e-09e151a03ef4">37908482</IDBDocs_x0020_Number>
    <Document_x0020_Author xmlns="9c571b2f-e523-4ab2-ba2e-09e151a03ef4">Caldo, Alejandra Anahi</Document_x0020_Author>
    <Publication_x0020_Type xmlns="9c571b2f-e523-4ab2-ba2e-09e151a03ef4" xsi:nil="true"/>
    <Operation_x0020_Type xmlns="9c571b2f-e523-4ab2-ba2e-09e151a03ef4" xsi:nil="true"/>
    <TaxCatchAll xmlns="9c571b2f-e523-4ab2-ba2e-09e151a03ef4">
      <Value>19</Value>
      <Value>2</Value>
      <Value>1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CR-L1032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EXCEL&lt;/APPLICATION&gt;&lt;STAGE_CODE&gt;LP&lt;/STAGE_CODE&gt;&lt;USER_STAGE&gt;Loan Proposal&lt;/USER_STAGE&gt;&lt;PD_OBJ_TYPE&gt;0&lt;/PD_OBJ_TYPE&gt;&lt;MAKERECORD&gt;N&lt;/MAKERECORD&gt;&lt;/Data&gt;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Highways and Roads;Transportation</Webtopic>
    <Identifier xmlns="9c571b2f-e523-4ab2-ba2e-09e151a03ef4"> TECFILE</Identifier>
    <Publishing_x0020_House xmlns="9c571b2f-e523-4ab2-ba2e-09e151a03ef4" xsi:nil="true"/>
    <Disclosed xmlns="9c571b2f-e523-4ab2-ba2e-09e151a03ef4">false</Disclosed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Costa Rica</TermName>
          <TermId xmlns="http://schemas.microsoft.com/office/infopath/2007/PartnerControls">70401352-ba64-401d-af16-55c448a66295</TermId>
        </TermInfo>
      </Terms>
    </j8b96605ee2f4c4e988849e658583fee>
  </documentManagement>
</p:properties>
</file>

<file path=customXml/itemProps1.xml><?xml version="1.0" encoding="utf-8"?>
<ds:datastoreItem xmlns:ds="http://schemas.openxmlformats.org/officeDocument/2006/customXml" ds:itemID="{C7AB682A-CFF5-433D-86CF-0F41ECE0D097}"/>
</file>

<file path=customXml/itemProps2.xml><?xml version="1.0" encoding="utf-8"?>
<ds:datastoreItem xmlns:ds="http://schemas.openxmlformats.org/officeDocument/2006/customXml" ds:itemID="{30E4E5DA-7E7E-4C39-A231-9B4EB8EC8AC5}"/>
</file>

<file path=customXml/itemProps3.xml><?xml version="1.0" encoding="utf-8"?>
<ds:datastoreItem xmlns:ds="http://schemas.openxmlformats.org/officeDocument/2006/customXml" ds:itemID="{55957928-49FD-422D-933E-31A545B26BA1}"/>
</file>

<file path=customXml/itemProps4.xml><?xml version="1.0" encoding="utf-8"?>
<ds:datastoreItem xmlns:ds="http://schemas.openxmlformats.org/officeDocument/2006/customXml" ds:itemID="{C4622967-F9E7-4AA4-ADDA-890E22A51833}"/>
</file>

<file path=customXml/itemProps5.xml><?xml version="1.0" encoding="utf-8"?>
<ds:datastoreItem xmlns:ds="http://schemas.openxmlformats.org/officeDocument/2006/customXml" ds:itemID="{86F0E9B3-7470-40C7-96C6-3450E0F74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PEP</vt:lpstr>
      <vt:lpstr>Plan Financiero Anual (OM)</vt:lpstr>
      <vt:lpstr>Plan Financ porcentaje</vt:lpstr>
      <vt:lpstr>TEMAS a DEFINIR</vt:lpstr>
      <vt:lpstr>PEP.</vt:lpstr>
      <vt:lpstr>POA</vt:lpstr>
      <vt:lpstr>PAI</vt:lpstr>
      <vt:lpstr>Plan Adquisiciones</vt:lpstr>
      <vt:lpstr>'Plan Financ porcentaje'!Print_Area</vt:lpstr>
      <vt:lpstr>'Plan Financiero Anual (OM)'!Print_Area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Electrónico Requerido _7_ Plan de Ejecución del Programa</dc:title>
  <dc:creator>Grace</dc:creator>
  <cp:lastModifiedBy>Inter-American Development Bank</cp:lastModifiedBy>
  <cp:lastPrinted>2013-07-09T01:14:50Z</cp:lastPrinted>
  <dcterms:created xsi:type="dcterms:W3CDTF">2012-04-26T19:02:50Z</dcterms:created>
  <dcterms:modified xsi:type="dcterms:W3CDTF">2013-09-20T14:41:07Z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0x01010046CF21643EE8D14686A648AA6DAD0892003CCF721952E7734AA5A9863F4F962A00</vt:lpwstr>
  </property>
  <property fmtid="{D5CDD505-2E9C-101B-9397-08002B2CF9AE}" pid="5" name="TaxKeywordTaxHTField">
    <vt:lpwstr/>
  </property>
  <property fmtid="{D5CDD505-2E9C-101B-9397-08002B2CF9AE}" pid="6" name="Series Operations IDB">
    <vt:lpwstr>19;#Loan Proposal|6ee86b6f-6e46-485b-8bfb-87a1f44622ac</vt:lpwstr>
  </property>
  <property fmtid="{D5CDD505-2E9C-101B-9397-08002B2CF9AE}" pid="7" name="Sub-Sector">
    <vt:lpwstr/>
  </property>
  <property fmtid="{D5CDD505-2E9C-101B-9397-08002B2CF9AE}" pid="8" name="Country">
    <vt:lpwstr>2;#Costa Rica|70401352-ba64-401d-af16-55c448a66295</vt:lpwstr>
  </property>
  <property fmtid="{D5CDD505-2E9C-101B-9397-08002B2CF9AE}" pid="9" name="Fund IDB">
    <vt:lpwstr/>
  </property>
  <property fmtid="{D5CDD505-2E9C-101B-9397-08002B2CF9AE}" pid="10" name="Series_x0020_Operations_x0020_IDB">
    <vt:lpwstr>19;#Loan Proposal|6ee86b6f-6e46-485b-8bfb-87a1f44622ac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1;#Project Preparation, Planning and Design|29ca0c72-1fc4-435f-a09c-28585cb5eac9</vt:lpwstr>
  </property>
</Properties>
</file>