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0" yWindow="15" windowWidth="15600" windowHeight="11760" tabRatio="902" activeTab="3"/>
  </bookViews>
  <sheets>
    <sheet name="Project Structure" sheetId="5" r:id="rId1"/>
    <sheet name="Procurement Plan 34M" sheetId="6" r:id="rId2"/>
    <sheet name="Detailed Procurement Plan 34M" sheetId="7" r:id="rId3"/>
    <sheet name="Global Procurement Plan 34M" sheetId="4" r:id="rId4"/>
  </sheets>
  <definedNames>
    <definedName name="_xlnm.Print_Area" localSheetId="2">'Detailed Procurement Plan 34M'!$A$1:$N$92</definedName>
    <definedName name="_xlnm.Print_Area" localSheetId="3">'Global Procurement Plan 34M'!$A$1:$J$128</definedName>
    <definedName name="_xlnm.Print_Area" localSheetId="1">'Procurement Plan 34M'!$A$1:$C$28</definedName>
    <definedName name="_xlnm.Print_Titles" localSheetId="3">'Global Procurement Plan 34M'!$1:$10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8" i="4" l="1"/>
  <c r="B123" i="4" l="1"/>
  <c r="B122" i="4"/>
  <c r="B121" i="4"/>
  <c r="B120" i="4"/>
  <c r="B119" i="4"/>
  <c r="B78" i="4" l="1"/>
  <c r="B124" i="4"/>
  <c r="B99" i="4"/>
  <c r="B83" i="4"/>
  <c r="B75" i="4"/>
  <c r="B71" i="4"/>
  <c r="B63" i="4"/>
  <c r="B46" i="4"/>
  <c r="B32" i="4"/>
  <c r="B31" i="4" s="1"/>
  <c r="B28" i="4"/>
  <c r="B25" i="4"/>
  <c r="B22" i="4"/>
  <c r="B17" i="4"/>
  <c r="B14" i="4"/>
  <c r="B111" i="4"/>
  <c r="B106" i="4"/>
  <c r="B102" i="4" s="1"/>
  <c r="B113" i="4" s="1"/>
  <c r="B13" i="4" l="1"/>
  <c r="B87" i="4"/>
  <c r="B126" i="4" s="1"/>
  <c r="B27" i="6" l="1"/>
  <c r="B25" i="6"/>
  <c r="G38" i="7"/>
  <c r="A7" i="4"/>
  <c r="B19" i="6"/>
  <c r="F75" i="7"/>
  <c r="F74" i="7"/>
  <c r="F73" i="7"/>
  <c r="F65" i="7"/>
  <c r="F68" i="7" s="1"/>
  <c r="F58" i="7"/>
  <c r="F59" i="7"/>
  <c r="F57" i="7"/>
  <c r="G34" i="7"/>
  <c r="G32" i="7"/>
  <c r="F56" i="7"/>
  <c r="F55" i="7"/>
  <c r="F54" i="7"/>
  <c r="F53" i="7"/>
  <c r="F51" i="7"/>
  <c r="F52" i="7"/>
  <c r="F50" i="7"/>
  <c r="G44" i="7"/>
  <c r="G43" i="7"/>
  <c r="G42" i="7"/>
  <c r="G41" i="7"/>
  <c r="G37" i="7"/>
  <c r="G36" i="7"/>
  <c r="G35" i="7"/>
  <c r="G33" i="7"/>
  <c r="G11" i="7"/>
  <c r="G12" i="7"/>
  <c r="G13" i="7"/>
  <c r="G14" i="7"/>
  <c r="G10" i="7"/>
  <c r="G6" i="7"/>
  <c r="G7" i="7"/>
  <c r="G8" i="7"/>
  <c r="G9" i="7"/>
  <c r="G5" i="7"/>
  <c r="G15" i="7" s="1"/>
  <c r="G26" i="7"/>
  <c r="G25" i="7"/>
  <c r="G24" i="7"/>
  <c r="G23" i="7"/>
  <c r="G27" i="7" s="1"/>
  <c r="B12" i="6" s="1"/>
  <c r="G22" i="7"/>
  <c r="G21" i="7"/>
  <c r="G20" i="7"/>
  <c r="F76" i="7"/>
  <c r="B14" i="6" s="1"/>
  <c r="E90" i="7"/>
  <c r="E83" i="7"/>
  <c r="G40" i="7"/>
  <c r="B26" i="6" l="1"/>
  <c r="F60" i="7"/>
  <c r="B16" i="6" s="1"/>
  <c r="B24" i="6"/>
  <c r="B28" i="6" s="1"/>
  <c r="B11" i="6"/>
  <c r="G39" i="7"/>
  <c r="G45" i="7" s="1"/>
  <c r="B13" i="6" s="1"/>
  <c r="E92" i="7" l="1"/>
  <c r="B20" i="6"/>
</calcChain>
</file>

<file path=xl/sharedStrings.xml><?xml version="1.0" encoding="utf-8"?>
<sst xmlns="http://schemas.openxmlformats.org/spreadsheetml/2006/main" count="629" uniqueCount="270">
  <si>
    <t>Total</t>
  </si>
  <si>
    <t>Ex-Post</t>
  </si>
  <si>
    <t>(in US dollars)</t>
  </si>
  <si>
    <t>PROJECT NAME: DEPLOYMENT OF CLEANER FUELS AND RENEWABLE ENERGIES IN BARBADOS</t>
  </si>
  <si>
    <t>PROJECT NUMBER: BA-L1012</t>
  </si>
  <si>
    <t xml:space="preserve">PERIOD: From November 2016 until October 2022 </t>
  </si>
  <si>
    <t>Review
(ex ante or ex post)</t>
  </si>
  <si>
    <t>Description and type of procurement contract</t>
  </si>
  <si>
    <t>Estimated contract cost (US$)</t>
  </si>
  <si>
    <t>Source of financing and porcentage</t>
  </si>
  <si>
    <t>IDB
%</t>
  </si>
  <si>
    <t>Pre-qualification
(Yes/No)</t>
  </si>
  <si>
    <t>Estimated dates</t>
  </si>
  <si>
    <t>Completion of contract</t>
  </si>
  <si>
    <t>Status
(pending in process, awarded, cancelled)</t>
  </si>
  <si>
    <t>Comments</t>
  </si>
  <si>
    <t>Estimated cost JICA (US$)</t>
  </si>
  <si>
    <t>Estimated cost IDB  (US$)</t>
  </si>
  <si>
    <t>Local funding (US$)</t>
  </si>
  <si>
    <t>ex-post</t>
  </si>
  <si>
    <t>QCBS</t>
  </si>
  <si>
    <t>No</t>
  </si>
  <si>
    <t>SUB-TOTAL COMPONENT 1.</t>
  </si>
  <si>
    <t>LIB</t>
  </si>
  <si>
    <t>ICB</t>
  </si>
  <si>
    <t>NBC</t>
  </si>
  <si>
    <t>Consultancy</t>
  </si>
  <si>
    <t>International Firm</t>
  </si>
  <si>
    <t>Training</t>
  </si>
  <si>
    <t>Goods</t>
  </si>
  <si>
    <t>NCB</t>
  </si>
  <si>
    <t>PC</t>
  </si>
  <si>
    <t>SUB-TOTAL COMPONENT 2.</t>
  </si>
  <si>
    <t>TOTAL</t>
  </si>
  <si>
    <t>SUB-TOTAL COMPONENT 3.</t>
  </si>
  <si>
    <t>Agency</t>
  </si>
  <si>
    <t>Sub-Agency (If applies)</t>
  </si>
  <si>
    <t>Agency's Initials</t>
  </si>
  <si>
    <r>
      <rPr>
        <b/>
        <sz val="10"/>
        <color indexed="10"/>
        <rFont val="Calibri"/>
        <family val="2"/>
      </rPr>
      <t xml:space="preserve">NOTE: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There may only be one Organism which coordinates the Procurement Plan information and submits it to the Bank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Each Sub-executing Agency shall upload one sheet #2  with its activities</t>
    </r>
  </si>
  <si>
    <t>COMPONENTS? (YES / NO)</t>
  </si>
  <si>
    <t>Component's Name (list by number or letter)</t>
  </si>
  <si>
    <t xml:space="preserve">YES </t>
  </si>
  <si>
    <r>
      <rPr>
        <b/>
        <sz val="10"/>
        <color indexed="10"/>
        <rFont val="Calibri"/>
        <family val="2"/>
      </rPr>
      <t>NOTE:</t>
    </r>
    <r>
      <rPr>
        <sz val="10"/>
        <rFont val="Calibri"/>
        <family val="2"/>
      </rPr>
      <t xml:space="preserve">
Name the components in the loan agreement; use only main components</t>
    </r>
  </si>
  <si>
    <t>NPC</t>
  </si>
  <si>
    <t>NATIONAL PETROLEUM CORPORATION</t>
  </si>
  <si>
    <t>INFORMATION FOR PROCUREMENT PLAN INITIAL UPLOAD 
ONGOING AND/OR LAST PRESENTED</t>
  </si>
  <si>
    <t>1. Procurement Plan Coverage</t>
  </si>
  <si>
    <t>Data</t>
  </si>
  <si>
    <t>From</t>
  </si>
  <si>
    <t>Until</t>
  </si>
  <si>
    <t>Procurement Plan Coverage:</t>
  </si>
  <si>
    <t>2. Procurement Plan Details</t>
  </si>
  <si>
    <t>3. Amounts by Investment Category</t>
  </si>
  <si>
    <t>Investment Category</t>
  </si>
  <si>
    <t>Amount Financed by the Bank</t>
  </si>
  <si>
    <t>Works</t>
  </si>
  <si>
    <t>Non Consulting Services</t>
  </si>
  <si>
    <t>Operative Costs</t>
  </si>
  <si>
    <t>Consulting Services (Firms + Individuals)</t>
  </si>
  <si>
    <t>Transfers</t>
  </si>
  <si>
    <t xml:space="preserve">Community Participation </t>
  </si>
  <si>
    <t>4. Components</t>
  </si>
  <si>
    <t>Project Components</t>
  </si>
  <si>
    <t>PROCUREMENT PLAN INITIAL LOAD INFORMATION  (ONGOING AND/OR LAST PRESENTED)</t>
  </si>
  <si>
    <t>WORKS</t>
  </si>
  <si>
    <t>Executing Agency</t>
  </si>
  <si>
    <t>Activity:</t>
  </si>
  <si>
    <t>Additional Information:</t>
  </si>
  <si>
    <t>Procurement Method
(Select one of the options):</t>
  </si>
  <si>
    <t>Lots Quantity:</t>
  </si>
  <si>
    <t>Process Number:</t>
  </si>
  <si>
    <t xml:space="preserve">Estimated Amount </t>
  </si>
  <si>
    <t>Associated Component:</t>
  </si>
  <si>
    <t>Review Method
(Select one of the options):</t>
  </si>
  <si>
    <t>Dates</t>
  </si>
  <si>
    <t>Comments - for UCS include selection method</t>
  </si>
  <si>
    <t>Estimated Amount, in US$:</t>
  </si>
  <si>
    <t>Estimated Amount IDB %:</t>
  </si>
  <si>
    <t>Estimated Amount Counterpart %:</t>
  </si>
  <si>
    <t>Specific Procurement notice</t>
  </si>
  <si>
    <t>Contract Signature</t>
  </si>
  <si>
    <t>Pending</t>
  </si>
  <si>
    <t>GOODS</t>
  </si>
  <si>
    <t>NON CONSULTING SERVICES</t>
  </si>
  <si>
    <t>Estimated Amount</t>
  </si>
  <si>
    <t>Bidding Documents</t>
  </si>
  <si>
    <t>CONSULTING FIRMS</t>
  </si>
  <si>
    <t>INDIVIDUAL CONSULTANTS</t>
  </si>
  <si>
    <t>Estimated Number of Consultants:</t>
  </si>
  <si>
    <t>No Objection to TOR's</t>
  </si>
  <si>
    <t>TRAINING</t>
  </si>
  <si>
    <t>Annual Training Plan (ATP)</t>
  </si>
  <si>
    <t>End of Activity</t>
  </si>
  <si>
    <t>TRANSFERS</t>
  </si>
  <si>
    <t>Transfer Purpose:</t>
  </si>
  <si>
    <t>Estimated Number of Transfers:</t>
  </si>
  <si>
    <t>Transfer Date</t>
  </si>
  <si>
    <t>SUB TOTAL WORKS :</t>
  </si>
  <si>
    <t>SUB TOTAL GOODS :</t>
  </si>
  <si>
    <t>SUB TOTAL NON CONSULTING SERVICES :</t>
  </si>
  <si>
    <t>SUB TOTAL CONSULTING FIRMS :</t>
  </si>
  <si>
    <t>SUB TOTAL INDIVIDUAL CONSULTANTS :</t>
  </si>
  <si>
    <t>SUB TOTAL TRAINING :</t>
  </si>
  <si>
    <t>Estimated Number of Sub-projects:</t>
  </si>
  <si>
    <t>SUB-PROJECTS</t>
  </si>
  <si>
    <t xml:space="preserve">Contract Signature </t>
  </si>
  <si>
    <t>SUB TOTAL SUB-PROJECTS :</t>
  </si>
  <si>
    <t>TOTAL :</t>
  </si>
  <si>
    <t>Version 1 (2016)  :</t>
  </si>
  <si>
    <t>Total Amount
(Including counterpart)</t>
  </si>
  <si>
    <t>Publication of specific procurement notice</t>
  </si>
  <si>
    <t xml:space="preserve">National Petroleum Corporation </t>
  </si>
  <si>
    <t>Purchase of documents management software</t>
  </si>
  <si>
    <t>Purchase equipment to monitor, gather, document and integrate current system</t>
  </si>
  <si>
    <t>Non Consultancy Services</t>
  </si>
  <si>
    <t>Purchase appropiate on-road NG  distribution vehicles</t>
  </si>
  <si>
    <t>Furniture/fixtures</t>
  </si>
  <si>
    <t xml:space="preserve"> Boil off gas infrastructures</t>
  </si>
  <si>
    <t>Trucks (2)</t>
  </si>
  <si>
    <t>Chasis</t>
  </si>
  <si>
    <t>Blast walls</t>
  </si>
  <si>
    <t xml:space="preserve"> Civil Works</t>
  </si>
  <si>
    <t>Geotech</t>
  </si>
  <si>
    <t>Fencing</t>
  </si>
  <si>
    <t>Electrical</t>
  </si>
  <si>
    <t>Lighting</t>
  </si>
  <si>
    <t>Housing</t>
  </si>
  <si>
    <t>Road repairs etc</t>
  </si>
  <si>
    <t>Land</t>
  </si>
  <si>
    <t>Security</t>
  </si>
  <si>
    <t>Meter replacement/upgrade</t>
  </si>
  <si>
    <t>Infraestructural repairs - Phase 1</t>
  </si>
  <si>
    <t>Infraestructural repairs - Phase 2</t>
  </si>
  <si>
    <t>Surveying cost</t>
  </si>
  <si>
    <t>Plant Pipework</t>
  </si>
  <si>
    <t>Plant Operations</t>
  </si>
  <si>
    <t>Storage facility</t>
  </si>
  <si>
    <t>Installation &amp; transport of iso-containers</t>
  </si>
  <si>
    <t>Design and Installation of PV systems</t>
  </si>
  <si>
    <t>Design and Installation of NG compressors</t>
  </si>
  <si>
    <t xml:space="preserve"> Design and Installation of 850 kW wind turbine </t>
  </si>
  <si>
    <t>Facilitating the amalgamation between NPC and BNOCL</t>
  </si>
  <si>
    <t xml:space="preserve">Improving corporate governance, legal, and regulatory functions </t>
  </si>
  <si>
    <t xml:space="preserve">Developing quality management system </t>
  </si>
  <si>
    <t>Operational audits</t>
  </si>
  <si>
    <t xml:space="preserve">Project management </t>
  </si>
  <si>
    <t xml:space="preserve">Procurement process for a very small-scale LNG terminal under PPP scheme </t>
  </si>
  <si>
    <t>Consultancy for the transition of current information to GIS</t>
  </si>
  <si>
    <t>Individual Consultancy</t>
  </si>
  <si>
    <t>Installation of SCADA</t>
  </si>
  <si>
    <t xml:space="preserve"> Automatic meter infrastructure</t>
  </si>
  <si>
    <t>Engineering</t>
  </si>
  <si>
    <t>Hazard, Risk, Fire analysis</t>
  </si>
  <si>
    <t>Dispersion  modelling</t>
  </si>
  <si>
    <t xml:space="preserve"> Study on the appropiate type of vehicles </t>
  </si>
  <si>
    <t>Training on operational software</t>
  </si>
  <si>
    <t>SCADA Training</t>
  </si>
  <si>
    <t>Contingencies</t>
  </si>
  <si>
    <r>
      <t>Procurement method</t>
    </r>
    <r>
      <rPr>
        <b/>
        <vertAlign val="superscript"/>
        <sz val="9"/>
        <color theme="1"/>
        <rFont val="Calibri"/>
        <family val="2"/>
        <scheme val="minor"/>
      </rPr>
      <t xml:space="preserve"> (1)</t>
    </r>
  </si>
  <si>
    <r>
      <rPr>
        <b/>
        <sz val="10"/>
        <color theme="1"/>
        <rFont val="Calibri"/>
        <family val="2"/>
        <scheme val="minor"/>
      </rPr>
      <t xml:space="preserve">(1) </t>
    </r>
    <r>
      <rPr>
        <b/>
        <u/>
        <sz val="10"/>
        <color theme="1"/>
        <rFont val="Calibri"/>
        <family val="2"/>
        <scheme val="minor"/>
      </rPr>
      <t>Goods and Works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ICB</t>
    </r>
    <r>
      <rPr>
        <sz val="10"/>
        <color theme="1"/>
        <rFont val="Calibri"/>
        <family val="2"/>
        <scheme val="minor"/>
      </rPr>
      <t xml:space="preserve">: international competitive bidding; LIB: limited international bidding; </t>
    </r>
    <r>
      <rPr>
        <b/>
        <sz val="10"/>
        <color theme="1"/>
        <rFont val="Calibri"/>
        <family val="2"/>
        <scheme val="minor"/>
      </rPr>
      <t>NCB</t>
    </r>
    <r>
      <rPr>
        <sz val="10"/>
        <color theme="1"/>
        <rFont val="Calibri"/>
        <family val="2"/>
        <scheme val="minor"/>
      </rPr>
      <t xml:space="preserve">: national competitive bidding; </t>
    </r>
    <r>
      <rPr>
        <b/>
        <sz val="10"/>
        <color theme="1"/>
        <rFont val="Calibri"/>
        <family val="2"/>
        <scheme val="minor"/>
      </rPr>
      <t>PC</t>
    </r>
    <r>
      <rPr>
        <sz val="10"/>
        <color theme="1"/>
        <rFont val="Calibri"/>
        <family val="2"/>
        <scheme val="minor"/>
      </rPr>
      <t xml:space="preserve">: price comparison; </t>
    </r>
    <r>
      <rPr>
        <b/>
        <sz val="10"/>
        <color theme="1"/>
        <rFont val="Calibri"/>
        <family val="2"/>
        <scheme val="minor"/>
      </rPr>
      <t>DC:</t>
    </r>
    <r>
      <rPr>
        <sz val="10"/>
        <color theme="1"/>
        <rFont val="Calibri"/>
        <family val="2"/>
        <scheme val="minor"/>
      </rPr>
      <t xml:space="preserve"> direct contracting; </t>
    </r>
    <r>
      <rPr>
        <b/>
        <sz val="10"/>
        <color theme="1"/>
        <rFont val="Calibri"/>
        <family val="2"/>
        <scheme val="minor"/>
      </rPr>
      <t>FA:</t>
    </r>
    <r>
      <rPr>
        <sz val="10"/>
        <color theme="1"/>
        <rFont val="Calibri"/>
        <family val="2"/>
        <scheme val="minor"/>
      </rPr>
      <t xml:space="preserve"> force account; PSA: procurement through specilaized agencies; </t>
    </r>
    <r>
      <rPr>
        <b/>
        <sz val="10"/>
        <color theme="1"/>
        <rFont val="Calibri"/>
        <family val="2"/>
        <scheme val="minor"/>
      </rPr>
      <t>PA:</t>
    </r>
    <r>
      <rPr>
        <sz val="10"/>
        <color theme="1"/>
        <rFont val="Calibri"/>
        <family val="2"/>
        <scheme val="minor"/>
      </rPr>
      <t xml:space="preserve"> procrement agents; </t>
    </r>
    <r>
      <rPr>
        <b/>
        <sz val="10"/>
        <color theme="1"/>
        <rFont val="Calibri"/>
        <family val="2"/>
        <scheme val="minor"/>
      </rPr>
      <t>IA:</t>
    </r>
    <r>
      <rPr>
        <sz val="10"/>
        <color theme="1"/>
        <rFont val="Calibri"/>
        <family val="2"/>
        <scheme val="minor"/>
      </rPr>
      <t xml:space="preserve"> inspection Agents; </t>
    </r>
    <r>
      <rPr>
        <b/>
        <sz val="10"/>
        <color theme="1"/>
        <rFont val="Calibri"/>
        <family val="2"/>
        <scheme val="minor"/>
      </rPr>
      <t xml:space="preserve">PLFI: </t>
    </r>
    <r>
      <rPr>
        <sz val="10"/>
        <color theme="1"/>
        <rFont val="Calibri"/>
        <family val="2"/>
        <scheme val="minor"/>
      </rPr>
      <t xml:space="preserve">procurement in loans to financial intermediaries; </t>
    </r>
    <r>
      <rPr>
        <b/>
        <sz val="10"/>
        <color theme="1"/>
        <rFont val="Calibri"/>
        <family val="2"/>
        <scheme val="minor"/>
      </rPr>
      <t>BOO/BOT/BOOT</t>
    </r>
    <r>
      <rPr>
        <sz val="10"/>
        <color theme="1"/>
        <rFont val="Calibri"/>
        <family val="2"/>
        <scheme val="minor"/>
      </rPr>
      <t xml:space="preserve">: build own, operate/build, operate, transfer/build, own,operate, transfer; </t>
    </r>
    <r>
      <rPr>
        <b/>
        <sz val="10"/>
        <color theme="1"/>
        <rFont val="Calibri"/>
        <family val="2"/>
        <scheme val="minor"/>
      </rPr>
      <t>PBP:</t>
    </r>
    <r>
      <rPr>
        <sz val="10"/>
        <color theme="1"/>
        <rFont val="Calibri"/>
        <family val="2"/>
        <scheme val="minor"/>
      </rPr>
      <t xml:space="preserve"> performance-based procurement; </t>
    </r>
    <r>
      <rPr>
        <b/>
        <sz val="10"/>
        <color theme="1"/>
        <rFont val="Calibri"/>
        <family val="2"/>
        <scheme val="minor"/>
      </rPr>
      <t>PLGB:</t>
    </r>
    <r>
      <rPr>
        <sz val="10"/>
        <color theme="1"/>
        <rFont val="Calibri"/>
        <family val="2"/>
        <scheme val="minor"/>
      </rPr>
      <t xml:space="preserve"> procurement under loans guaranteed by Bank; </t>
    </r>
    <r>
      <rPr>
        <b/>
        <sz val="10"/>
        <color theme="1"/>
        <rFont val="Calibri"/>
        <family val="2"/>
        <scheme val="minor"/>
      </rPr>
      <t>PCP:</t>
    </r>
    <r>
      <rPr>
        <sz val="10"/>
        <color theme="1"/>
        <rFont val="Calibri"/>
        <family val="2"/>
        <scheme val="minor"/>
      </rPr>
      <t xml:space="preserve"> community participation procurement. </t>
    </r>
    <r>
      <rPr>
        <b/>
        <u/>
        <sz val="10"/>
        <color theme="1"/>
        <rFont val="Calibri"/>
        <family val="2"/>
        <scheme val="minor"/>
      </rPr>
      <t>Consulting Firms:</t>
    </r>
    <r>
      <rPr>
        <b/>
        <sz val="10"/>
        <color theme="1"/>
        <rFont val="Calibri"/>
        <family val="2"/>
        <scheme val="minor"/>
      </rPr>
      <t xml:space="preserve"> QCBS:</t>
    </r>
    <r>
      <rPr>
        <sz val="10"/>
        <color theme="1"/>
        <rFont val="Calibri"/>
        <family val="2"/>
        <scheme val="minor"/>
      </rPr>
      <t xml:space="preserve"> quality and cost-based selection; </t>
    </r>
    <r>
      <rPr>
        <b/>
        <sz val="10"/>
        <color theme="1"/>
        <rFont val="Calibri"/>
        <family val="2"/>
        <scheme val="minor"/>
      </rPr>
      <t>QBS:</t>
    </r>
    <r>
      <rPr>
        <sz val="10"/>
        <color theme="1"/>
        <rFont val="Calibri"/>
        <family val="2"/>
        <scheme val="minor"/>
      </rPr>
      <t xml:space="preserve"> quality-based selection; </t>
    </r>
    <r>
      <rPr>
        <b/>
        <sz val="10"/>
        <color theme="1"/>
        <rFont val="Calibri"/>
        <family val="2"/>
        <scheme val="minor"/>
      </rPr>
      <t>FBS:</t>
    </r>
    <r>
      <rPr>
        <sz val="10"/>
        <color theme="1"/>
        <rFont val="Calibri"/>
        <family val="2"/>
        <scheme val="minor"/>
      </rPr>
      <t xml:space="preserve"> selection under a fixed budget; </t>
    </r>
    <r>
      <rPr>
        <b/>
        <sz val="10"/>
        <color theme="1"/>
        <rFont val="Calibri"/>
        <family val="2"/>
        <scheme val="minor"/>
      </rPr>
      <t>LCS:</t>
    </r>
    <r>
      <rPr>
        <sz val="10"/>
        <color theme="1"/>
        <rFont val="Calibri"/>
        <family val="2"/>
        <scheme val="minor"/>
      </rPr>
      <t xml:space="preserve"> least-cost selection; </t>
    </r>
    <r>
      <rPr>
        <b/>
        <sz val="10"/>
        <color theme="1"/>
        <rFont val="Calibri"/>
        <family val="2"/>
        <scheme val="minor"/>
      </rPr>
      <t>CQS:</t>
    </r>
    <r>
      <rPr>
        <sz val="10"/>
        <color theme="1"/>
        <rFont val="Calibri"/>
        <family val="2"/>
        <scheme val="minor"/>
      </rPr>
      <t xml:space="preserve"> selection based on the Consultant's Qualifications; </t>
    </r>
    <r>
      <rPr>
        <b/>
        <sz val="10"/>
        <color theme="1"/>
        <rFont val="Calibri"/>
        <family val="2"/>
        <scheme val="minor"/>
      </rPr>
      <t>SSS:</t>
    </r>
    <r>
      <rPr>
        <sz val="10"/>
        <color theme="1"/>
        <rFont val="Calibri"/>
        <family val="2"/>
        <scheme val="minor"/>
      </rPr>
      <t xml:space="preserve"> single-source selection. </t>
    </r>
    <r>
      <rPr>
        <b/>
        <u/>
        <sz val="10"/>
        <color theme="1"/>
        <rFont val="Calibri"/>
        <family val="2"/>
        <scheme val="minor"/>
      </rPr>
      <t>Individual Consultants:</t>
    </r>
    <r>
      <rPr>
        <b/>
        <sz val="10"/>
        <color theme="1"/>
        <rFont val="Calibri"/>
        <family val="2"/>
        <scheme val="minor"/>
      </rPr>
      <t xml:space="preserve"> NICQ:</t>
    </r>
    <r>
      <rPr>
        <sz val="10"/>
        <color theme="1"/>
        <rFont val="Calibri"/>
        <family val="2"/>
        <scheme val="minor"/>
      </rPr>
      <t xml:space="preserve"> national individual Consultant selection based on qualifications;</t>
    </r>
    <r>
      <rPr>
        <b/>
        <sz val="10"/>
        <color theme="1"/>
        <rFont val="Calibri"/>
        <family val="2"/>
        <scheme val="minor"/>
      </rPr>
      <t xml:space="preserve"> IICQ:</t>
    </r>
    <r>
      <rPr>
        <sz val="10"/>
        <color theme="1"/>
        <rFont val="Calibri"/>
        <family val="2"/>
        <scheme val="minor"/>
      </rPr>
      <t xml:space="preserve"> international individual Consultant selection based on Qualifications.</t>
    </r>
  </si>
  <si>
    <t>PLC Programming training</t>
  </si>
  <si>
    <t>OTHER COSTS</t>
  </si>
  <si>
    <t>4.1 Mid-Project evaluation</t>
  </si>
  <si>
    <t>4.2 Final evaluation</t>
  </si>
  <si>
    <t>SUB-TOTAL OTHER COSTS.</t>
  </si>
  <si>
    <t xml:space="preserve">4.3 Project management </t>
  </si>
  <si>
    <t>-</t>
  </si>
  <si>
    <t>PLURIANNUAL EXECUTION PLAN (PEP)</t>
  </si>
  <si>
    <t>COMPONENT 3. TECHNICAL ADVISORY SERVICES</t>
  </si>
  <si>
    <t xml:space="preserve">   3.1.1 Facilitating the amalgamation between NPC and BNOCL</t>
  </si>
  <si>
    <t>3.1 - NPC AND BNOCL AMALGAMATION</t>
  </si>
  <si>
    <t xml:space="preserve">   3.1.2 Improving corporate governance, legal, and regulatory functions </t>
  </si>
  <si>
    <t xml:space="preserve">   3.1.3 Developing quality management system </t>
  </si>
  <si>
    <t xml:space="preserve">   3.1.4 Improving information technology (SCADA, PLC programming, etc.)</t>
  </si>
  <si>
    <t xml:space="preserve">      3.1.4.1 PLC Programming training</t>
  </si>
  <si>
    <t xml:space="preserve">      3.1.4.2 Purchase of documents management software</t>
  </si>
  <si>
    <t xml:space="preserve">      3.1.4.3 Training on operational software</t>
  </si>
  <si>
    <t xml:space="preserve">   3.1.5 Operational audits (Review NG processing, distribution and accounting systems)</t>
  </si>
  <si>
    <t>3.2 - PPP FOR VERY SMALL (VS) LNG REGASIFICATION FACILITY</t>
  </si>
  <si>
    <t xml:space="preserve">3.2.1 Procurement of consulting services (including legal services) for the preparation and awarding of the bidding process for a very small-scale LNG terminal under PPP scheme </t>
  </si>
  <si>
    <t>COMPONENT 2. SMART ENERGY SOLUTIONS</t>
  </si>
  <si>
    <t>2.1 PV AND SMART SYSTEMS AND NEW FACILITY</t>
  </si>
  <si>
    <t xml:space="preserve">   2.1.1 Design and Installation of PV systems</t>
  </si>
  <si>
    <t>2.2 CONVERSION OF COMPRESSORS FROM NG TO SOLAR</t>
  </si>
  <si>
    <t xml:space="preserve">   2.2.1 Design and Installation of NG compressors</t>
  </si>
  <si>
    <t>2.3 WIND FACILITY</t>
  </si>
  <si>
    <t xml:space="preserve">   2.3.1 Design and Installation of 850 kW wind turbine </t>
  </si>
  <si>
    <t xml:space="preserve">COMPONENT 1. NG INFRASTRUCTURE </t>
  </si>
  <si>
    <t>1.1 NG INFRASTRUCTURE UPGRADE</t>
  </si>
  <si>
    <t xml:space="preserve">   1.1.1 Develop a Geographic Information System (GIS) of the curent network</t>
  </si>
  <si>
    <t xml:space="preserve">      1.1.1.1 Consultancy for the transition of current information to GIS</t>
  </si>
  <si>
    <t xml:space="preserve">      1.1.1.2 Purchase equipment to monitor, gather, document and integrate current system</t>
  </si>
  <si>
    <t xml:space="preserve">   1.1.2 Upgrade of the Supervisory Control and Data Acquisition (SCADA) of NG processing and distribution</t>
  </si>
  <si>
    <t xml:space="preserve">      1.1.2.1. Installation of SCADA</t>
  </si>
  <si>
    <t xml:space="preserve">      1.1.2.2 SCADA Training</t>
  </si>
  <si>
    <t xml:space="preserve">   1.1.3 Meter replacement/upgrade</t>
  </si>
  <si>
    <t xml:space="preserve">   1.1.4 Automatic meter infrastructure</t>
  </si>
  <si>
    <t xml:space="preserve">   1.1.5 Modernization of On-Road NPC fleet</t>
  </si>
  <si>
    <t xml:space="preserve">      1.1.5.1 Study on the appropiate type of vehicles </t>
  </si>
  <si>
    <t xml:space="preserve">      1.1.5.2 Purchase appropiate on-road NPC fleet (including low emission vehicles)</t>
  </si>
  <si>
    <t xml:space="preserve">   1.1.6 Infraestructural repairs - Phase 1</t>
  </si>
  <si>
    <t xml:space="preserve">      1.1.6.1 Procure pipelines for the installation</t>
  </si>
  <si>
    <t xml:space="preserve">      1.1.6.2 Procure trenching, pipe busrting, etc.</t>
  </si>
  <si>
    <t xml:space="preserve">   1.1.7 Infraestructural repairs -  Phase 2</t>
  </si>
  <si>
    <t xml:space="preserve">      1.1.7.1 Procure pipelines for the installation</t>
  </si>
  <si>
    <t xml:space="preserve">      1.1.7.2 Procure trenching, pipe busrting, etc.</t>
  </si>
  <si>
    <t>1.2 EXPANSION OF MICRO LNG REGASIFICATION FACILITY - WOODBOURNE</t>
  </si>
  <si>
    <t xml:space="preserve">   1.2.1 Site preparation</t>
  </si>
  <si>
    <t xml:space="preserve">      1.2.1.1 Environmental mitigation measures</t>
  </si>
  <si>
    <t xml:space="preserve">      1.2.1.2 Blast walls</t>
  </si>
  <si>
    <t xml:space="preserve">      1.2.1.3 Civil Works</t>
  </si>
  <si>
    <t xml:space="preserve">      1.2.1.4 Geotech</t>
  </si>
  <si>
    <t xml:space="preserve">      1.2.1.5 Fencing</t>
  </si>
  <si>
    <t xml:space="preserve">      1.2.1.6 Security</t>
  </si>
  <si>
    <t xml:space="preserve">      1.2.1.7 Surveying cost</t>
  </si>
  <si>
    <t xml:space="preserve">      1.2.1.8 Electrical</t>
  </si>
  <si>
    <t xml:space="preserve">      1.2.1.9 Lighting</t>
  </si>
  <si>
    <t xml:space="preserve">      1.2.1.10 Housing</t>
  </si>
  <si>
    <t xml:space="preserve">      1.2.1.11 Road repairs etc</t>
  </si>
  <si>
    <t xml:space="preserve">      1.2.1.12 Land</t>
  </si>
  <si>
    <t xml:space="preserve">      1.2.1.13 Furniture/fixtures</t>
  </si>
  <si>
    <t xml:space="preserve">   1.2.2 Plant Pipework</t>
  </si>
  <si>
    <t xml:space="preserve">      1.2.2.1 Vaporizers</t>
  </si>
  <si>
    <t xml:space="preserve">      1.2.2.2 Grounding equipment</t>
  </si>
  <si>
    <t xml:space="preserve">      1.2.2.3 Odorizers</t>
  </si>
  <si>
    <t xml:space="preserve">      1.2.2.4 Cryogenic meter</t>
  </si>
  <si>
    <t xml:space="preserve">      1.2.2.5 Plumbing</t>
  </si>
  <si>
    <t xml:space="preserve">      1.2.2.6 Stainless piping &amp; valves</t>
  </si>
  <si>
    <t xml:space="preserve">      1.2.2.7 Safety valves</t>
  </si>
  <si>
    <t xml:space="preserve">      1.2.2.8 Painting/labelling</t>
  </si>
  <si>
    <t xml:space="preserve">      1.2.2.9 Insulation</t>
  </si>
  <si>
    <t xml:space="preserve">      1.2.2.10 Instrumentation</t>
  </si>
  <si>
    <t xml:space="preserve">      1.2.2.11 Regulation</t>
  </si>
  <si>
    <t xml:space="preserve">      1.2.2.12 Meter</t>
  </si>
  <si>
    <t xml:space="preserve">      1.2.2.13 Welding</t>
  </si>
  <si>
    <t xml:space="preserve">      1.2.2.14 SS piping</t>
  </si>
  <si>
    <t xml:space="preserve">      1.2.2.15 NDE testing</t>
  </si>
  <si>
    <t xml:space="preserve">      1.2.2.16 Welding moving flare line</t>
  </si>
  <si>
    <t xml:space="preserve">   1.2.3 Plant Operations</t>
  </si>
  <si>
    <t xml:space="preserve">      1.2.3.1 Moving equipment from LPG to LNG</t>
  </si>
  <si>
    <t xml:space="preserve">      1.2.3.2 System controls</t>
  </si>
  <si>
    <t xml:space="preserve">      1.2.3.3 Gas chromo</t>
  </si>
  <si>
    <t xml:space="preserve">      1.2.3.4 Backup generator</t>
  </si>
  <si>
    <t xml:space="preserve">      1.2.3.5 Automation</t>
  </si>
  <si>
    <t xml:space="preserve">      1.2.3.6 Fire fighting equipment</t>
  </si>
  <si>
    <t xml:space="preserve">      1.2.3.7 Ground monitor water etc</t>
  </si>
  <si>
    <t xml:space="preserve">   1.2.4 Storage facility</t>
  </si>
  <si>
    <t xml:space="preserve">      1.2.4.1 Storage tanks (2 X 50,000 gal)</t>
  </si>
  <si>
    <t xml:space="preserve">      1.2.4.2 Cryogenic pumps</t>
  </si>
  <si>
    <t xml:space="preserve">      1.2.4.3 Cryogenic pipes</t>
  </si>
  <si>
    <t xml:space="preserve">   1.2.5 Purchase of three (3) Iso-containers</t>
  </si>
  <si>
    <t xml:space="preserve">      1.2.5.1 Boil off gas infrastructures</t>
  </si>
  <si>
    <t xml:space="preserve">      1.2.5.2 Installation &amp; transport of iso-containers</t>
  </si>
  <si>
    <t xml:space="preserve">   1.2.6 Consultancy</t>
  </si>
  <si>
    <t xml:space="preserve">      1.2.6.1 Engineering</t>
  </si>
  <si>
    <t xml:space="preserve">      1.2.6.2 Hazard, Risk, Fire analysis</t>
  </si>
  <si>
    <t xml:space="preserve">      1.2.6.3 Dispersion  modelling</t>
  </si>
  <si>
    <t xml:space="preserve">      1.2.6.4 Project Code Certification</t>
  </si>
  <si>
    <t xml:space="preserve">   1.2.7 Transportation </t>
  </si>
  <si>
    <t xml:space="preserve">      1.2.7.1 Trucks (2)</t>
  </si>
  <si>
    <t xml:space="preserve">      1.2.7.2 Chasis</t>
  </si>
  <si>
    <t xml:space="preserve">   1.2.8 Contingencies</t>
  </si>
  <si>
    <t>Component 1 - NG INFRASTRUCTURE</t>
  </si>
  <si>
    <t>Component 2 - SMART ENERGY SOLUTIONS</t>
  </si>
  <si>
    <t>Component 3 - TECHNICAL ADVISORY SERVICES</t>
  </si>
  <si>
    <t xml:space="preserve">   4.3.1  Project Manager</t>
  </si>
  <si>
    <t xml:space="preserve">   4.3.2 Procurement Officer</t>
  </si>
  <si>
    <t xml:space="preserve">   4.3.3 Project Administrator</t>
  </si>
  <si>
    <t xml:space="preserve">   4.3.4 Project Administrator</t>
  </si>
  <si>
    <t xml:space="preserve">   4.3.5 Other monitoring, reporting and evaluation activities including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</si>
</sst>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USD]\ #,##0.00"/>
    <numFmt numFmtId="165" formatCode="_-&quot;$&quot;* #,##0.00_-;\-&quot;$&quot;* #,##0.00_-;_-&quot;$&quot;* &quot;-&quot;??_-;_-@_-"/>
    <numFmt numFmtId="166" formatCode="_(&quot;$&quot;* #,##0_);_(&quot;$&quot;* \(#,##0\);_(&quot;$&quot;* &quot;-&quot;??_);_(@_)"/>
    <numFmt numFmtId="167" formatCode="General_);[Red]\-General_)"/>
    <numFmt numFmtId="168" formatCode="[$USD]\ #,##0.00;[Red][$USD]\ #,##0.00"/>
    <numFmt numFmtId="169" formatCode="#,##0_ ;\-#,##0\ "/>
    <numFmt numFmtId="170" formatCode="_(* #,##0_);_(* \(#,##0\);_(* &quot;-&quot;??_);_(@_)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3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49" fillId="0" borderId="0"/>
    <xf numFmtId="0" fontId="1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1" fillId="0" borderId="0" xfId="1"/>
    <xf numFmtId="0" fontId="20" fillId="0" borderId="15" xfId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4" fillId="0" borderId="0" xfId="0" applyFont="1"/>
    <xf numFmtId="3" fontId="35" fillId="0" borderId="0" xfId="0" applyNumberFormat="1" applyFont="1" applyFill="1"/>
    <xf numFmtId="165" fontId="37" fillId="0" borderId="10" xfId="0" applyNumberFormat="1" applyFont="1" applyFill="1" applyBorder="1" applyAlignment="1">
      <alignment vertical="center"/>
    </xf>
    <xf numFmtId="165" fontId="36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0" xfId="0" applyFont="1" applyFill="1"/>
    <xf numFmtId="165" fontId="33" fillId="0" borderId="10" xfId="0" applyNumberFormat="1" applyFont="1" applyBorder="1"/>
    <xf numFmtId="0" fontId="34" fillId="0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indent="2"/>
    </xf>
    <xf numFmtId="0" fontId="34" fillId="0" borderId="0" xfId="0" applyFont="1" applyAlignment="1">
      <alignment horizontal="left" indent="2"/>
    </xf>
    <xf numFmtId="166" fontId="32" fillId="0" borderId="0" xfId="44" applyNumberFormat="1" applyFont="1" applyBorder="1" applyAlignment="1">
      <alignment horizontal="right" vertical="center"/>
    </xf>
    <xf numFmtId="166" fontId="38" fillId="0" borderId="0" xfId="44" applyNumberFormat="1" applyFont="1" applyBorder="1" applyAlignment="1">
      <alignment horizontal="right" vertical="center"/>
    </xf>
    <xf numFmtId="166" fontId="34" fillId="0" borderId="0" xfId="44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Fill="1"/>
    <xf numFmtId="166" fontId="41" fillId="0" borderId="0" xfId="44" applyNumberFormat="1" applyFont="1" applyBorder="1" applyAlignment="1">
      <alignment horizontal="right" vertical="center"/>
    </xf>
    <xf numFmtId="166" fontId="43" fillId="0" borderId="0" xfId="44" applyNumberFormat="1" applyFont="1" applyBorder="1" applyAlignment="1">
      <alignment horizontal="right" vertical="center"/>
    </xf>
    <xf numFmtId="0" fontId="34" fillId="0" borderId="0" xfId="0" applyFont="1" applyBorder="1"/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165" fontId="36" fillId="0" borderId="17" xfId="0" applyNumberFormat="1" applyFont="1" applyFill="1" applyBorder="1" applyAlignment="1">
      <alignment vertical="center"/>
    </xf>
    <xf numFmtId="165" fontId="37" fillId="0" borderId="17" xfId="0" applyNumberFormat="1" applyFont="1" applyFill="1" applyBorder="1" applyAlignment="1">
      <alignment vertical="center"/>
    </xf>
    <xf numFmtId="165" fontId="33" fillId="0" borderId="17" xfId="0" applyNumberFormat="1" applyFont="1" applyBorder="1"/>
    <xf numFmtId="0" fontId="22" fillId="24" borderId="28" xfId="38" applyFont="1" applyFill="1" applyBorder="1" applyAlignment="1">
      <alignment horizontal="center" vertical="center" wrapText="1"/>
    </xf>
    <xf numFmtId="165" fontId="36" fillId="0" borderId="24" xfId="0" applyNumberFormat="1" applyFont="1" applyFill="1" applyBorder="1" applyAlignment="1">
      <alignment vertical="center"/>
    </xf>
    <xf numFmtId="165" fontId="37" fillId="0" borderId="24" xfId="0" applyNumberFormat="1" applyFont="1" applyFill="1" applyBorder="1" applyAlignment="1">
      <alignment vertical="center"/>
    </xf>
    <xf numFmtId="165" fontId="33" fillId="0" borderId="24" xfId="0" applyNumberFormat="1" applyFont="1" applyBorder="1"/>
    <xf numFmtId="0" fontId="33" fillId="0" borderId="23" xfId="0" applyFont="1" applyFill="1" applyBorder="1" applyAlignment="1">
      <alignment horizontal="justify" vertical="center" wrapText="1"/>
    </xf>
    <xf numFmtId="0" fontId="34" fillId="0" borderId="23" xfId="0" applyFont="1" applyFill="1" applyBorder="1" applyAlignment="1">
      <alignment horizontal="justify" vertical="center" wrapText="1"/>
    </xf>
    <xf numFmtId="0" fontId="34" fillId="0" borderId="10" xfId="0" applyFont="1" applyFill="1" applyBorder="1" applyAlignment="1">
      <alignment horizontal="justify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0" xfId="0" quotePrefix="1" applyFont="1" applyFill="1" applyBorder="1" applyAlignment="1">
      <alignment horizontal="justify" vertical="center" wrapText="1"/>
    </xf>
    <xf numFmtId="0" fontId="44" fillId="0" borderId="23" xfId="0" applyFont="1" applyFill="1" applyBorder="1" applyAlignment="1">
      <alignment horizontal="justify" vertical="center" wrapText="1"/>
    </xf>
    <xf numFmtId="0" fontId="33" fillId="26" borderId="10" xfId="0" applyFont="1" applyFill="1" applyBorder="1" applyAlignment="1">
      <alignment horizontal="justify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26" borderId="23" xfId="0" applyFont="1" applyFill="1" applyBorder="1" applyAlignment="1">
      <alignment horizontal="justify" vertical="center" wrapText="1"/>
    </xf>
    <xf numFmtId="0" fontId="34" fillId="26" borderId="10" xfId="0" applyFont="1" applyFill="1" applyBorder="1" applyAlignment="1">
      <alignment horizontal="justify" vertical="center" wrapText="1"/>
    </xf>
    <xf numFmtId="0" fontId="34" fillId="26" borderId="10" xfId="0" quotePrefix="1" applyFont="1" applyFill="1" applyBorder="1" applyAlignment="1">
      <alignment horizontal="justify" vertical="center" wrapText="1"/>
    </xf>
    <xf numFmtId="0" fontId="34" fillId="0" borderId="0" xfId="0" applyFont="1" applyAlignment="1">
      <alignment horizontal="left" vertical="center"/>
    </xf>
    <xf numFmtId="0" fontId="33" fillId="26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26" borderId="14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4" fillId="0" borderId="38" xfId="0" applyFont="1" applyFill="1" applyBorder="1" applyAlignment="1">
      <alignment horizontal="justify" vertical="center" wrapText="1"/>
    </xf>
    <xf numFmtId="0" fontId="34" fillId="0" borderId="39" xfId="0" applyFont="1" applyFill="1" applyBorder="1" applyAlignment="1">
      <alignment horizontal="justify" vertical="center" wrapText="1"/>
    </xf>
    <xf numFmtId="0" fontId="0" fillId="0" borderId="0" xfId="0"/>
    <xf numFmtId="0" fontId="34" fillId="0" borderId="38" xfId="0" quotePrefix="1" applyFont="1" applyFill="1" applyBorder="1" applyAlignment="1">
      <alignment horizontal="justify" vertical="center" wrapText="1"/>
    </xf>
    <xf numFmtId="17" fontId="34" fillId="0" borderId="38" xfId="0" applyNumberFormat="1" applyFont="1" applyFill="1" applyBorder="1" applyAlignment="1">
      <alignment horizontal="left"/>
    </xf>
    <xf numFmtId="0" fontId="34" fillId="0" borderId="38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left" vertical="center" wrapText="1"/>
    </xf>
    <xf numFmtId="165" fontId="37" fillId="0" borderId="41" xfId="0" applyNumberFormat="1" applyFont="1" applyFill="1" applyBorder="1" applyAlignment="1">
      <alignment vertical="center"/>
    </xf>
    <xf numFmtId="165" fontId="37" fillId="0" borderId="37" xfId="0" applyNumberFormat="1" applyFont="1" applyFill="1" applyBorder="1" applyAlignment="1">
      <alignment vertical="center"/>
    </xf>
    <xf numFmtId="165" fontId="37" fillId="0" borderId="38" xfId="0" applyNumberFormat="1" applyFont="1" applyFill="1" applyBorder="1" applyAlignment="1">
      <alignment vertical="center"/>
    </xf>
    <xf numFmtId="0" fontId="44" fillId="0" borderId="39" xfId="0" applyFont="1" applyFill="1" applyBorder="1" applyAlignment="1">
      <alignment horizontal="justify" vertical="center" wrapText="1"/>
    </xf>
    <xf numFmtId="0" fontId="33" fillId="0" borderId="39" xfId="0" applyFont="1" applyFill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8" xfId="0" quotePrefix="1" applyFont="1" applyFill="1" applyBorder="1" applyAlignment="1">
      <alignment horizontal="justify" vertical="center" wrapText="1"/>
    </xf>
    <xf numFmtId="0" fontId="33" fillId="0" borderId="38" xfId="0" applyFont="1" applyFill="1" applyBorder="1" applyAlignment="1">
      <alignment horizontal="justify" vertical="center" wrapText="1"/>
    </xf>
    <xf numFmtId="17" fontId="33" fillId="0" borderId="38" xfId="0" applyNumberFormat="1" applyFont="1" applyFill="1" applyBorder="1" applyAlignment="1">
      <alignment horizontal="left"/>
    </xf>
    <xf numFmtId="0" fontId="33" fillId="0" borderId="40" xfId="0" applyFont="1" applyFill="1" applyBorder="1" applyAlignment="1">
      <alignment horizontal="left" vertical="center" wrapText="1"/>
    </xf>
    <xf numFmtId="165" fontId="36" fillId="0" borderId="41" xfId="0" applyNumberFormat="1" applyFont="1" applyFill="1" applyBorder="1" applyAlignment="1">
      <alignment vertical="center"/>
    </xf>
    <xf numFmtId="165" fontId="36" fillId="0" borderId="37" xfId="0" applyNumberFormat="1" applyFont="1" applyFill="1" applyBorder="1" applyAlignment="1">
      <alignment vertical="center"/>
    </xf>
    <xf numFmtId="165" fontId="36" fillId="0" borderId="38" xfId="0" applyNumberFormat="1" applyFont="1" applyFill="1" applyBorder="1" applyAlignment="1">
      <alignment vertical="center"/>
    </xf>
    <xf numFmtId="0" fontId="33" fillId="0" borderId="0" xfId="0" applyFont="1" applyFill="1"/>
    <xf numFmtId="167" fontId="27" fillId="24" borderId="11" xfId="47" applyFont="1" applyFill="1" applyBorder="1" applyAlignment="1">
      <alignment horizontal="center" vertical="center"/>
    </xf>
    <xf numFmtId="167" fontId="27" fillId="24" borderId="12" xfId="47" applyFont="1" applyFill="1" applyBorder="1" applyAlignment="1">
      <alignment horizontal="center" vertical="center"/>
    </xf>
    <xf numFmtId="167" fontId="27" fillId="24" borderId="13" xfId="47" applyFont="1" applyFill="1" applyBorder="1" applyAlignment="1">
      <alignment horizontal="center" vertical="center" wrapText="1"/>
    </xf>
    <xf numFmtId="0" fontId="20" fillId="0" borderId="38" xfId="1" applyFont="1" applyBorder="1" applyAlignment="1">
      <alignment vertical="center"/>
    </xf>
    <xf numFmtId="0" fontId="20" fillId="0" borderId="40" xfId="1" applyFont="1" applyBorder="1" applyAlignment="1">
      <alignment horizontal="center" vertical="center"/>
    </xf>
    <xf numFmtId="0" fontId="20" fillId="0" borderId="40" xfId="1" applyFont="1" applyBorder="1" applyAlignment="1">
      <alignment vertical="center"/>
    </xf>
    <xf numFmtId="167" fontId="28" fillId="24" borderId="21" xfId="47" applyFont="1" applyFill="1" applyBorder="1" applyAlignment="1">
      <alignment horizontal="center" vertical="center"/>
    </xf>
    <xf numFmtId="167" fontId="28" fillId="24" borderId="22" xfId="47" applyFont="1" applyFill="1" applyBorder="1" applyAlignment="1">
      <alignment horizontal="center" vertical="center"/>
    </xf>
    <xf numFmtId="167" fontId="20" fillId="0" borderId="40" xfId="47" applyFont="1" applyBorder="1" applyAlignment="1">
      <alignment vertical="center"/>
    </xf>
    <xf numFmtId="167" fontId="20" fillId="0" borderId="16" xfId="47" applyFont="1" applyBorder="1" applyAlignment="1">
      <alignment vertical="center"/>
    </xf>
    <xf numFmtId="0" fontId="21" fillId="24" borderId="41" xfId="1" applyFont="1" applyFill="1" applyBorder="1" applyAlignment="1">
      <alignment horizontal="center" vertical="center" wrapText="1"/>
    </xf>
    <xf numFmtId="0" fontId="21" fillId="24" borderId="38" xfId="1" applyFont="1" applyFill="1" applyBorder="1" applyAlignment="1">
      <alignment horizontal="center" vertical="center" wrapText="1"/>
    </xf>
    <xf numFmtId="0" fontId="21" fillId="24" borderId="40" xfId="1" applyFont="1" applyFill="1" applyBorder="1" applyAlignment="1">
      <alignment horizontal="center" vertical="center" wrapText="1"/>
    </xf>
    <xf numFmtId="43" fontId="0" fillId="0" borderId="0" xfId="46" applyFont="1"/>
    <xf numFmtId="164" fontId="21" fillId="24" borderId="38" xfId="1" applyNumberFormat="1" applyFont="1" applyFill="1" applyBorder="1" applyAlignment="1">
      <alignment horizontal="right" vertical="center" wrapText="1"/>
    </xf>
    <xf numFmtId="0" fontId="1" fillId="0" borderId="0" xfId="48"/>
    <xf numFmtId="0" fontId="22" fillId="24" borderId="32" xfId="48" applyFont="1" applyFill="1" applyBorder="1" applyAlignment="1">
      <alignment horizontal="center" vertical="center" wrapText="1"/>
    </xf>
    <xf numFmtId="0" fontId="22" fillId="24" borderId="38" xfId="48" applyFont="1" applyFill="1" applyBorder="1" applyAlignment="1">
      <alignment horizontal="center" vertical="center" wrapText="1"/>
    </xf>
    <xf numFmtId="0" fontId="20" fillId="0" borderId="41" xfId="48" applyFont="1" applyFill="1" applyBorder="1" applyAlignment="1">
      <alignment vertical="center" wrapText="1"/>
    </xf>
    <xf numFmtId="0" fontId="20" fillId="0" borderId="38" xfId="48" applyFont="1" applyFill="1" applyBorder="1" applyAlignment="1">
      <alignment vertical="center" wrapText="1"/>
    </xf>
    <xf numFmtId="3" fontId="20" fillId="0" borderId="38" xfId="48" applyNumberFormat="1" applyFont="1" applyFill="1" applyBorder="1" applyAlignment="1">
      <alignment vertical="center" wrapText="1"/>
    </xf>
    <xf numFmtId="17" fontId="20" fillId="29" borderId="38" xfId="0" applyNumberFormat="1" applyFont="1" applyFill="1" applyBorder="1" applyAlignment="1" applyProtection="1">
      <alignment horizontal="right" vertical="center"/>
    </xf>
    <xf numFmtId="0" fontId="20" fillId="0" borderId="40" xfId="48" applyFont="1" applyFill="1" applyBorder="1" applyAlignment="1">
      <alignment vertical="center" wrapText="1"/>
    </xf>
    <xf numFmtId="17" fontId="20" fillId="29" borderId="38" xfId="48" applyNumberFormat="1" applyFont="1" applyFill="1" applyBorder="1" applyAlignment="1">
      <alignment horizontal="center" vertical="center" wrapText="1"/>
    </xf>
    <xf numFmtId="0" fontId="20" fillId="0" borderId="48" xfId="48" applyFont="1" applyFill="1" applyBorder="1" applyAlignment="1">
      <alignment vertical="center" wrapText="1"/>
    </xf>
    <xf numFmtId="0" fontId="20" fillId="0" borderId="49" xfId="48" applyFont="1" applyFill="1" applyBorder="1" applyAlignment="1">
      <alignment vertical="center" wrapText="1"/>
    </xf>
    <xf numFmtId="3" fontId="0" fillId="0" borderId="0" xfId="0" applyNumberFormat="1"/>
    <xf numFmtId="0" fontId="20" fillId="0" borderId="38" xfId="48" applyFont="1" applyFill="1" applyBorder="1" applyAlignment="1">
      <alignment horizontal="center" vertical="center" wrapText="1"/>
    </xf>
    <xf numFmtId="0" fontId="29" fillId="28" borderId="38" xfId="48" applyFont="1" applyFill="1" applyBorder="1" applyAlignment="1">
      <alignment horizontal="center" vertical="center" wrapText="1"/>
    </xf>
    <xf numFmtId="0" fontId="20" fillId="29" borderId="38" xfId="48" applyFont="1" applyFill="1" applyBorder="1" applyAlignment="1">
      <alignment vertical="center" wrapText="1"/>
    </xf>
    <xf numFmtId="17" fontId="50" fillId="29" borderId="38" xfId="0" applyNumberFormat="1" applyFont="1" applyFill="1" applyBorder="1" applyAlignment="1" applyProtection="1">
      <alignment horizontal="center"/>
    </xf>
    <xf numFmtId="0" fontId="20" fillId="29" borderId="40" xfId="48" applyFont="1" applyFill="1" applyBorder="1" applyAlignment="1">
      <alignment vertical="center" wrapText="1"/>
    </xf>
    <xf numFmtId="0" fontId="20" fillId="0" borderId="50" xfId="48" applyFont="1" applyFill="1" applyBorder="1" applyAlignment="1">
      <alignment vertical="center" wrapText="1"/>
    </xf>
    <xf numFmtId="0" fontId="31" fillId="0" borderId="0" xfId="0" applyFont="1"/>
    <xf numFmtId="43" fontId="31" fillId="0" borderId="0" xfId="46" applyFont="1"/>
    <xf numFmtId="0" fontId="50" fillId="29" borderId="32" xfId="0" applyFont="1" applyFill="1" applyBorder="1" applyAlignment="1">
      <alignment horizontal="center" vertical="center" wrapText="1"/>
    </xf>
    <xf numFmtId="169" fontId="0" fillId="0" borderId="0" xfId="0" applyNumberFormat="1"/>
    <xf numFmtId="0" fontId="20" fillId="0" borderId="52" xfId="48" applyFont="1" applyFill="1" applyBorder="1" applyAlignment="1">
      <alignment vertical="center" wrapText="1"/>
    </xf>
    <xf numFmtId="37" fontId="50" fillId="29" borderId="38" xfId="46" applyNumberFormat="1" applyFont="1" applyFill="1" applyBorder="1" applyAlignment="1" applyProtection="1">
      <alignment horizontal="center"/>
    </xf>
    <xf numFmtId="0" fontId="39" fillId="29" borderId="38" xfId="0" applyFont="1" applyFill="1" applyBorder="1" applyAlignment="1" applyProtection="1">
      <alignment horizontal="center"/>
    </xf>
    <xf numFmtId="9" fontId="20" fillId="29" borderId="38" xfId="48" applyNumberFormat="1" applyFont="1" applyFill="1" applyBorder="1" applyAlignment="1">
      <alignment wrapText="1"/>
    </xf>
    <xf numFmtId="2" fontId="39" fillId="29" borderId="48" xfId="0" applyNumberFormat="1" applyFont="1" applyFill="1" applyBorder="1" applyAlignment="1" applyProtection="1">
      <alignment horizontal="left" vertical="center" wrapText="1"/>
    </xf>
    <xf numFmtId="0" fontId="20" fillId="29" borderId="48" xfId="48" applyFont="1" applyFill="1" applyBorder="1" applyAlignment="1">
      <alignment vertical="center" wrapText="1"/>
    </xf>
    <xf numFmtId="14" fontId="50" fillId="29" borderId="48" xfId="0" applyNumberFormat="1" applyFont="1" applyFill="1" applyBorder="1" applyAlignment="1" applyProtection="1">
      <alignment horizontal="center" vertical="center"/>
    </xf>
    <xf numFmtId="169" fontId="50" fillId="29" borderId="48" xfId="0" applyNumberFormat="1" applyFont="1" applyFill="1" applyBorder="1" applyAlignment="1" applyProtection="1">
      <alignment horizontal="center"/>
    </xf>
    <xf numFmtId="9" fontId="20" fillId="29" borderId="48" xfId="48" applyNumberFormat="1" applyFont="1" applyFill="1" applyBorder="1" applyAlignment="1">
      <alignment wrapText="1"/>
    </xf>
    <xf numFmtId="0" fontId="20" fillId="29" borderId="48" xfId="48" applyFont="1" applyFill="1" applyBorder="1" applyAlignment="1">
      <alignment horizontal="center" vertical="center" wrapText="1"/>
    </xf>
    <xf numFmtId="43" fontId="0" fillId="0" borderId="0" xfId="0" applyNumberFormat="1"/>
    <xf numFmtId="0" fontId="20" fillId="0" borderId="0" xfId="48" applyFont="1" applyFill="1" applyBorder="1" applyAlignment="1">
      <alignment vertical="center" wrapText="1"/>
    </xf>
    <xf numFmtId="0" fontId="20" fillId="0" borderId="0" xfId="48" applyFont="1" applyFill="1" applyBorder="1" applyAlignment="1">
      <alignment horizontal="center" vertical="center" wrapText="1"/>
    </xf>
    <xf numFmtId="0" fontId="1" fillId="0" borderId="0" xfId="48" applyFill="1"/>
    <xf numFmtId="3" fontId="20" fillId="0" borderId="48" xfId="48" applyNumberFormat="1" applyFont="1" applyFill="1" applyBorder="1" applyAlignment="1">
      <alignment vertical="center" wrapText="1"/>
    </xf>
    <xf numFmtId="3" fontId="30" fillId="0" borderId="0" xfId="48" applyNumberFormat="1" applyFont="1" applyFill="1" applyBorder="1" applyAlignment="1">
      <alignment vertical="center" wrapText="1"/>
    </xf>
    <xf numFmtId="169" fontId="30" fillId="0" borderId="0" xfId="48" applyNumberFormat="1" applyFont="1" applyFill="1" applyBorder="1" applyAlignment="1">
      <alignment horizontal="right" vertical="center" wrapText="1"/>
    </xf>
    <xf numFmtId="0" fontId="46" fillId="0" borderId="0" xfId="0" applyFont="1"/>
    <xf numFmtId="0" fontId="20" fillId="0" borderId="48" xfId="48" applyFont="1" applyFill="1" applyBorder="1" applyAlignment="1">
      <alignment horizontal="center" vertical="center" wrapText="1"/>
    </xf>
    <xf numFmtId="9" fontId="31" fillId="0" borderId="0" xfId="0" applyNumberFormat="1" applyFont="1" applyFill="1" applyBorder="1"/>
    <xf numFmtId="9" fontId="20" fillId="0" borderId="0" xfId="48" applyNumberFormat="1" applyFont="1" applyFill="1" applyBorder="1" applyAlignment="1">
      <alignment wrapText="1"/>
    </xf>
    <xf numFmtId="17" fontId="50" fillId="0" borderId="0" xfId="0" applyNumberFormat="1" applyFont="1" applyFill="1" applyBorder="1" applyAlignment="1" applyProtection="1">
      <alignment horizontal="center"/>
    </xf>
    <xf numFmtId="0" fontId="20" fillId="29" borderId="50" xfId="48" applyFont="1" applyFill="1" applyBorder="1" applyAlignment="1">
      <alignment vertical="center" wrapText="1"/>
    </xf>
    <xf numFmtId="0" fontId="39" fillId="29" borderId="48" xfId="0" applyFont="1" applyFill="1" applyBorder="1" applyAlignment="1" applyProtection="1">
      <alignment horizontal="center"/>
    </xf>
    <xf numFmtId="0" fontId="50" fillId="29" borderId="48" xfId="0" applyFont="1" applyFill="1" applyBorder="1" applyAlignment="1">
      <alignment horizontal="center" vertical="center" wrapText="1"/>
    </xf>
    <xf numFmtId="17" fontId="50" fillId="29" borderId="48" xfId="0" applyNumberFormat="1" applyFont="1" applyFill="1" applyBorder="1" applyAlignment="1" applyProtection="1">
      <alignment horizontal="center"/>
    </xf>
    <xf numFmtId="0" fontId="20" fillId="0" borderId="47" xfId="48" applyFont="1" applyFill="1" applyBorder="1" applyAlignment="1">
      <alignment vertical="center" wrapText="1"/>
    </xf>
    <xf numFmtId="169" fontId="30" fillId="0" borderId="0" xfId="0" applyNumberFormat="1" applyFont="1" applyFill="1" applyBorder="1" applyAlignment="1" applyProtection="1">
      <alignment horizontal="right" vertical="center"/>
    </xf>
    <xf numFmtId="17" fontId="39" fillId="0" borderId="0" xfId="0" applyNumberFormat="1" applyFont="1" applyFill="1" applyBorder="1" applyAlignment="1" applyProtection="1">
      <alignment horizontal="center"/>
    </xf>
    <xf numFmtId="17" fontId="51" fillId="0" borderId="0" xfId="0" applyNumberFormat="1" applyFont="1" applyFill="1" applyBorder="1" applyAlignment="1" applyProtection="1">
      <alignment horizontal="center"/>
    </xf>
    <xf numFmtId="169" fontId="20" fillId="0" borderId="0" xfId="48" applyNumberFormat="1" applyFont="1" applyFill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20" fillId="0" borderId="37" xfId="38" applyFont="1" applyFill="1" applyBorder="1" applyAlignment="1">
      <alignment vertical="center" wrapText="1"/>
    </xf>
    <xf numFmtId="0" fontId="20" fillId="0" borderId="54" xfId="38" applyFont="1" applyFill="1" applyBorder="1" applyAlignment="1">
      <alignment vertical="center" wrapText="1"/>
    </xf>
    <xf numFmtId="0" fontId="20" fillId="0" borderId="38" xfId="38" applyFont="1" applyFill="1" applyBorder="1" applyAlignment="1">
      <alignment vertical="center" wrapText="1"/>
    </xf>
    <xf numFmtId="0" fontId="20" fillId="0" borderId="48" xfId="38" applyFont="1" applyFill="1" applyBorder="1" applyAlignment="1">
      <alignment vertical="center" wrapText="1"/>
    </xf>
    <xf numFmtId="0" fontId="21" fillId="0" borderId="0" xfId="38" applyFont="1" applyFill="1" applyBorder="1" applyAlignment="1">
      <alignment vertical="center" wrapText="1"/>
    </xf>
    <xf numFmtId="0" fontId="22" fillId="24" borderId="38" xfId="38" applyFont="1" applyFill="1" applyBorder="1" applyAlignment="1">
      <alignment horizontal="center" vertical="center" wrapText="1"/>
    </xf>
    <xf numFmtId="4" fontId="20" fillId="0" borderId="38" xfId="38" applyNumberFormat="1" applyFont="1" applyFill="1" applyBorder="1" applyAlignment="1">
      <alignment vertical="center" wrapText="1"/>
    </xf>
    <xf numFmtId="10" fontId="20" fillId="0" borderId="38" xfId="38" applyNumberFormat="1" applyFont="1" applyFill="1" applyBorder="1" applyAlignment="1">
      <alignment vertical="center" wrapText="1"/>
    </xf>
    <xf numFmtId="0" fontId="22" fillId="24" borderId="51" xfId="38" applyFont="1" applyFill="1" applyBorder="1" applyAlignment="1">
      <alignment horizontal="center" vertical="center" wrapText="1"/>
    </xf>
    <xf numFmtId="0" fontId="20" fillId="0" borderId="41" xfId="38" applyFont="1" applyFill="1" applyBorder="1" applyAlignment="1">
      <alignment vertical="center" wrapText="1"/>
    </xf>
    <xf numFmtId="0" fontId="20" fillId="0" borderId="40" xfId="38" applyFont="1" applyFill="1" applyBorder="1" applyAlignment="1">
      <alignment vertical="center" wrapText="1"/>
    </xf>
    <xf numFmtId="0" fontId="20" fillId="0" borderId="50" xfId="38" applyFont="1" applyFill="1" applyBorder="1" applyAlignment="1">
      <alignment vertical="center" wrapText="1"/>
    </xf>
    <xf numFmtId="4" fontId="20" fillId="0" borderId="48" xfId="38" applyNumberFormat="1" applyFont="1" applyFill="1" applyBorder="1" applyAlignment="1">
      <alignment vertical="center" wrapText="1"/>
    </xf>
    <xf numFmtId="10" fontId="20" fillId="0" borderId="48" xfId="38" applyNumberFormat="1" applyFont="1" applyFill="1" applyBorder="1" applyAlignment="1">
      <alignment vertical="center" wrapText="1"/>
    </xf>
    <xf numFmtId="0" fontId="20" fillId="0" borderId="49" xfId="38" applyFont="1" applyFill="1" applyBorder="1" applyAlignment="1">
      <alignment vertical="center" wrapText="1"/>
    </xf>
    <xf numFmtId="0" fontId="30" fillId="0" borderId="53" xfId="48" applyFont="1" applyFill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166" fontId="48" fillId="0" borderId="0" xfId="44" applyNumberFormat="1" applyFont="1" applyAlignment="1">
      <alignment horizontal="right" vertical="center"/>
    </xf>
    <xf numFmtId="0" fontId="47" fillId="0" borderId="0" xfId="0" applyFont="1"/>
    <xf numFmtId="0" fontId="23" fillId="0" borderId="18" xfId="1" applyFont="1" applyFill="1" applyBorder="1" applyAlignment="1">
      <alignment horizontal="left" vertical="center" wrapText="1"/>
    </xf>
    <xf numFmtId="17" fontId="55" fillId="0" borderId="48" xfId="1" applyNumberFormat="1" applyFont="1" applyFill="1" applyBorder="1" applyAlignment="1">
      <alignment horizontal="left" vertical="center" wrapText="1"/>
    </xf>
    <xf numFmtId="17" fontId="55" fillId="0" borderId="49" xfId="1" applyNumberFormat="1" applyFont="1" applyFill="1" applyBorder="1" applyAlignment="1">
      <alignment horizontal="left" vertical="center" wrapText="1"/>
    </xf>
    <xf numFmtId="0" fontId="23" fillId="0" borderId="35" xfId="1" applyFont="1" applyFill="1" applyBorder="1" applyAlignment="1">
      <alignment horizontal="left" vertical="center" wrapText="1"/>
    </xf>
    <xf numFmtId="0" fontId="55" fillId="0" borderId="0" xfId="1" applyFont="1" applyFill="1" applyBorder="1" applyAlignment="1">
      <alignment horizontal="left" vertical="center" wrapText="1"/>
    </xf>
    <xf numFmtId="0" fontId="23" fillId="0" borderId="50" xfId="1" applyFont="1" applyFill="1" applyBorder="1" applyAlignment="1">
      <alignment horizontal="left" vertical="center" wrapText="1"/>
    </xf>
    <xf numFmtId="0" fontId="55" fillId="0" borderId="41" xfId="1" applyFont="1" applyBorder="1" applyAlignment="1" applyProtection="1"/>
    <xf numFmtId="168" fontId="55" fillId="0" borderId="38" xfId="1" applyNumberFormat="1" applyFont="1" applyFill="1" applyBorder="1" applyAlignment="1">
      <alignment horizontal="right" vertical="center" wrapText="1"/>
    </xf>
    <xf numFmtId="164" fontId="55" fillId="0" borderId="38" xfId="1" applyNumberFormat="1" applyFont="1" applyFill="1" applyBorder="1" applyAlignment="1">
      <alignment horizontal="right" vertical="center" wrapText="1"/>
    </xf>
    <xf numFmtId="43" fontId="47" fillId="0" borderId="0" xfId="46" applyFont="1"/>
    <xf numFmtId="0" fontId="55" fillId="0" borderId="41" xfId="1" applyFont="1" applyFill="1" applyBorder="1" applyAlignment="1" applyProtection="1"/>
    <xf numFmtId="0" fontId="55" fillId="0" borderId="50" xfId="1" applyFont="1" applyFill="1" applyBorder="1" applyAlignment="1" applyProtection="1"/>
    <xf numFmtId="0" fontId="55" fillId="0" borderId="41" xfId="1" applyFont="1" applyBorder="1" applyAlignment="1" applyProtection="1">
      <alignment wrapText="1"/>
    </xf>
    <xf numFmtId="164" fontId="47" fillId="0" borderId="0" xfId="0" applyNumberFormat="1" applyFont="1"/>
    <xf numFmtId="0" fontId="33" fillId="26" borderId="23" xfId="0" applyFont="1" applyFill="1" applyBorder="1" applyAlignment="1">
      <alignment horizontal="right" vertical="center" wrapText="1"/>
    </xf>
    <xf numFmtId="0" fontId="33" fillId="0" borderId="39" xfId="0" applyFont="1" applyFill="1" applyBorder="1" applyAlignment="1">
      <alignment horizontal="righ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9" fontId="34" fillId="0" borderId="10" xfId="45" applyFont="1" applyFill="1" applyBorder="1" applyAlignment="1">
      <alignment horizontal="center"/>
    </xf>
    <xf numFmtId="9" fontId="34" fillId="26" borderId="10" xfId="45" applyFont="1" applyFill="1" applyBorder="1" applyAlignment="1">
      <alignment horizontal="center"/>
    </xf>
    <xf numFmtId="9" fontId="34" fillId="0" borderId="38" xfId="45" applyFont="1" applyFill="1" applyBorder="1" applyAlignment="1">
      <alignment horizontal="center"/>
    </xf>
    <xf numFmtId="9" fontId="33" fillId="0" borderId="38" xfId="45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20" fillId="0" borderId="32" xfId="48" applyFont="1" applyFill="1" applyBorder="1" applyAlignment="1">
      <alignment vertical="center" wrapText="1"/>
    </xf>
    <xf numFmtId="3" fontId="20" fillId="0" borderId="32" xfId="48" applyNumberFormat="1" applyFont="1" applyFill="1" applyBorder="1" applyAlignment="1">
      <alignment vertical="center" wrapText="1"/>
    </xf>
    <xf numFmtId="0" fontId="20" fillId="0" borderId="32" xfId="48" applyFont="1" applyFill="1" applyBorder="1" applyAlignment="1">
      <alignment horizontal="center" vertical="center" wrapText="1"/>
    </xf>
    <xf numFmtId="0" fontId="29" fillId="27" borderId="32" xfId="48" applyFont="1" applyFill="1" applyBorder="1" applyAlignment="1">
      <alignment horizontal="center" vertical="center" wrapText="1"/>
    </xf>
    <xf numFmtId="17" fontId="20" fillId="29" borderId="32" xfId="0" applyNumberFormat="1" applyFont="1" applyFill="1" applyBorder="1" applyAlignment="1" applyProtection="1">
      <alignment horizontal="right" vertical="center"/>
    </xf>
    <xf numFmtId="0" fontId="20" fillId="0" borderId="51" xfId="48" applyFont="1" applyFill="1" applyBorder="1" applyAlignment="1">
      <alignment vertical="center" wrapText="1"/>
    </xf>
    <xf numFmtId="0" fontId="34" fillId="27" borderId="14" xfId="0" applyFont="1" applyFill="1" applyBorder="1" applyAlignment="1">
      <alignment horizontal="left" vertical="center" wrapText="1"/>
    </xf>
    <xf numFmtId="0" fontId="34" fillId="28" borderId="14" xfId="0" applyFont="1" applyFill="1" applyBorder="1" applyAlignment="1">
      <alignment horizontal="left" vertical="center" wrapText="1"/>
    </xf>
    <xf numFmtId="0" fontId="29" fillId="28" borderId="32" xfId="48" applyFont="1" applyFill="1" applyBorder="1" applyAlignment="1">
      <alignment horizontal="center" vertical="center" wrapText="1"/>
    </xf>
    <xf numFmtId="0" fontId="34" fillId="28" borderId="40" xfId="0" applyFont="1" applyFill="1" applyBorder="1" applyAlignment="1">
      <alignment horizontal="left" vertical="center" wrapText="1"/>
    </xf>
    <xf numFmtId="0" fontId="29" fillId="27" borderId="48" xfId="48" applyFont="1" applyFill="1" applyBorder="1" applyAlignment="1">
      <alignment horizontal="center" vertical="center" wrapText="1"/>
    </xf>
    <xf numFmtId="17" fontId="20" fillId="29" borderId="48" xfId="0" applyNumberFormat="1" applyFont="1" applyFill="1" applyBorder="1" applyAlignment="1" applyProtection="1">
      <alignment horizontal="right" vertical="center"/>
    </xf>
    <xf numFmtId="0" fontId="20" fillId="0" borderId="38" xfId="48" applyFont="1" applyFill="1" applyBorder="1" applyAlignment="1">
      <alignment horizontal="left" vertical="center" wrapText="1"/>
    </xf>
    <xf numFmtId="0" fontId="41" fillId="0" borderId="38" xfId="0" applyFont="1" applyBorder="1" applyAlignment="1">
      <alignment horizontal="left" vertical="center"/>
    </xf>
    <xf numFmtId="0" fontId="20" fillId="0" borderId="32" xfId="48" applyFont="1" applyFill="1" applyBorder="1" applyAlignment="1">
      <alignment horizontal="left" vertical="center" wrapText="1"/>
    </xf>
    <xf numFmtId="0" fontId="20" fillId="29" borderId="32" xfId="48" applyFont="1" applyFill="1" applyBorder="1" applyAlignment="1">
      <alignment vertical="center" wrapText="1"/>
    </xf>
    <xf numFmtId="0" fontId="34" fillId="30" borderId="14" xfId="0" applyFont="1" applyFill="1" applyBorder="1" applyAlignment="1">
      <alignment horizontal="left" vertical="center" wrapText="1"/>
    </xf>
    <xf numFmtId="170" fontId="20" fillId="29" borderId="38" xfId="46" applyNumberFormat="1" applyFont="1" applyFill="1" applyBorder="1" applyAlignment="1">
      <alignment vertical="center" wrapText="1"/>
    </xf>
    <xf numFmtId="170" fontId="20" fillId="29" borderId="32" xfId="46" applyNumberFormat="1" applyFont="1" applyFill="1" applyBorder="1" applyAlignment="1">
      <alignment vertical="center" wrapText="1"/>
    </xf>
    <xf numFmtId="3" fontId="20" fillId="0" borderId="32" xfId="48" applyNumberFormat="1" applyFont="1" applyFill="1" applyBorder="1" applyAlignment="1">
      <alignment horizontal="right" vertical="center" wrapText="1"/>
    </xf>
    <xf numFmtId="0" fontId="34" fillId="30" borderId="40" xfId="0" applyFont="1" applyFill="1" applyBorder="1" applyAlignment="1">
      <alignment horizontal="left" vertical="center" wrapText="1"/>
    </xf>
    <xf numFmtId="0" fontId="29" fillId="30" borderId="32" xfId="48" applyFont="1" applyFill="1" applyBorder="1" applyAlignment="1">
      <alignment horizontal="center" vertical="center" wrapText="1"/>
    </xf>
    <xf numFmtId="170" fontId="20" fillId="29" borderId="48" xfId="46" applyNumberFormat="1" applyFont="1" applyFill="1" applyBorder="1" applyAlignment="1">
      <alignment vertical="center" wrapText="1"/>
    </xf>
    <xf numFmtId="0" fontId="29" fillId="30" borderId="48" xfId="48" applyFont="1" applyFill="1" applyBorder="1" applyAlignment="1">
      <alignment horizontal="center" vertical="center" wrapText="1"/>
    </xf>
    <xf numFmtId="0" fontId="20" fillId="29" borderId="49" xfId="48" applyFont="1" applyFill="1" applyBorder="1" applyAlignment="1">
      <alignment vertical="center" wrapText="1"/>
    </xf>
    <xf numFmtId="37" fontId="50" fillId="29" borderId="32" xfId="46" applyNumberFormat="1" applyFont="1" applyFill="1" applyBorder="1" applyAlignment="1" applyProtection="1">
      <alignment horizontal="center"/>
    </xf>
    <xf numFmtId="0" fontId="39" fillId="29" borderId="32" xfId="0" applyFont="1" applyFill="1" applyBorder="1" applyAlignment="1" applyProtection="1">
      <alignment horizontal="center"/>
    </xf>
    <xf numFmtId="9" fontId="20" fillId="29" borderId="32" xfId="48" applyNumberFormat="1" applyFont="1" applyFill="1" applyBorder="1" applyAlignment="1">
      <alignment wrapText="1"/>
    </xf>
    <xf numFmtId="17" fontId="50" fillId="29" borderId="32" xfId="0" applyNumberFormat="1" applyFont="1" applyFill="1" applyBorder="1" applyAlignment="1" applyProtection="1">
      <alignment horizontal="center"/>
    </xf>
    <xf numFmtId="0" fontId="20" fillId="0" borderId="55" xfId="48" applyFont="1" applyFill="1" applyBorder="1" applyAlignment="1">
      <alignment vertical="center" wrapText="1"/>
    </xf>
    <xf numFmtId="37" fontId="20" fillId="29" borderId="38" xfId="46" applyNumberFormat="1" applyFont="1" applyFill="1" applyBorder="1" applyAlignment="1" applyProtection="1">
      <alignment horizontal="right" vertical="center"/>
    </xf>
    <xf numFmtId="0" fontId="34" fillId="31" borderId="14" xfId="0" applyFont="1" applyFill="1" applyBorder="1" applyAlignment="1">
      <alignment horizontal="left" vertical="center" wrapText="1"/>
    </xf>
    <xf numFmtId="0" fontId="34" fillId="32" borderId="14" xfId="0" applyFont="1" applyFill="1" applyBorder="1" applyAlignment="1">
      <alignment horizontal="left" vertical="center" wrapText="1"/>
    </xf>
    <xf numFmtId="0" fontId="20" fillId="29" borderId="32" xfId="0" applyFont="1" applyFill="1" applyBorder="1" applyAlignment="1">
      <alignment horizontal="left" vertical="center" wrapText="1"/>
    </xf>
    <xf numFmtId="37" fontId="20" fillId="29" borderId="32" xfId="46" applyNumberFormat="1" applyFont="1" applyFill="1" applyBorder="1" applyAlignment="1" applyProtection="1">
      <alignment horizontal="right" vertical="center"/>
    </xf>
    <xf numFmtId="0" fontId="41" fillId="0" borderId="38" xfId="48" applyFont="1" applyFill="1" applyBorder="1" applyAlignment="1">
      <alignment horizontal="left" wrapText="1"/>
    </xf>
    <xf numFmtId="0" fontId="41" fillId="0" borderId="38" xfId="48" applyFont="1" applyFill="1" applyBorder="1" applyAlignment="1">
      <alignment horizontal="center" vertical="center" wrapText="1"/>
    </xf>
    <xf numFmtId="0" fontId="41" fillId="0" borderId="19" xfId="48" applyFont="1" applyFill="1" applyBorder="1" applyAlignment="1">
      <alignment horizontal="center" vertical="center" wrapText="1"/>
    </xf>
    <xf numFmtId="0" fontId="41" fillId="0" borderId="32" xfId="48" applyFont="1" applyFill="1" applyBorder="1" applyAlignment="1">
      <alignment horizontal="center" vertical="center" wrapText="1"/>
    </xf>
    <xf numFmtId="0" fontId="41" fillId="0" borderId="40" xfId="48" applyFont="1" applyFill="1" applyBorder="1" applyAlignment="1">
      <alignment horizontal="center" vertical="center" wrapText="1"/>
    </xf>
    <xf numFmtId="0" fontId="32" fillId="0" borderId="0" xfId="0" applyFont="1" applyFill="1"/>
    <xf numFmtId="170" fontId="41" fillId="0" borderId="32" xfId="46" applyNumberFormat="1" applyFont="1" applyFill="1" applyBorder="1" applyAlignment="1">
      <alignment horizontal="right" vertical="center" wrapText="1"/>
    </xf>
    <xf numFmtId="0" fontId="22" fillId="0" borderId="32" xfId="48" applyFont="1" applyFill="1" applyBorder="1" applyAlignment="1">
      <alignment horizontal="center" vertical="center" wrapText="1"/>
    </xf>
    <xf numFmtId="0" fontId="22" fillId="0" borderId="38" xfId="48" applyFont="1" applyFill="1" applyBorder="1" applyAlignment="1">
      <alignment horizontal="center" vertical="center" wrapText="1"/>
    </xf>
    <xf numFmtId="0" fontId="22" fillId="0" borderId="51" xfId="48" applyFont="1" applyFill="1" applyBorder="1" applyAlignment="1">
      <alignment horizontal="center" vertical="center" wrapText="1"/>
    </xf>
    <xf numFmtId="17" fontId="39" fillId="29" borderId="48" xfId="0" applyNumberFormat="1" applyFont="1" applyFill="1" applyBorder="1" applyAlignment="1" applyProtection="1">
      <alignment horizontal="center"/>
    </xf>
    <xf numFmtId="17" fontId="51" fillId="29" borderId="48" xfId="0" applyNumberFormat="1" applyFont="1" applyFill="1" applyBorder="1" applyAlignment="1" applyProtection="1">
      <alignment horizontal="center"/>
    </xf>
    <xf numFmtId="0" fontId="22" fillId="0" borderId="42" xfId="48" applyFont="1" applyFill="1" applyBorder="1" applyAlignment="1">
      <alignment horizontal="center" vertical="center" wrapText="1"/>
    </xf>
    <xf numFmtId="0" fontId="34" fillId="32" borderId="40" xfId="0" applyFont="1" applyFill="1" applyBorder="1" applyAlignment="1">
      <alignment horizontal="left" vertical="center" wrapText="1"/>
    </xf>
    <xf numFmtId="0" fontId="20" fillId="29" borderId="48" xfId="0" applyFont="1" applyFill="1" applyBorder="1" applyAlignment="1">
      <alignment horizontal="left" vertical="center" wrapText="1"/>
    </xf>
    <xf numFmtId="37" fontId="50" fillId="29" borderId="48" xfId="46" applyNumberFormat="1" applyFont="1" applyFill="1" applyBorder="1" applyAlignment="1" applyProtection="1">
      <alignment horizontal="center"/>
    </xf>
    <xf numFmtId="37" fontId="20" fillId="29" borderId="48" xfId="46" applyNumberFormat="1" applyFont="1" applyFill="1" applyBorder="1" applyAlignment="1" applyProtection="1">
      <alignment horizontal="right" vertical="center"/>
    </xf>
    <xf numFmtId="0" fontId="41" fillId="0" borderId="41" xfId="48" applyFont="1" applyFill="1" applyBorder="1" applyAlignment="1">
      <alignment vertical="center" wrapText="1"/>
    </xf>
    <xf numFmtId="0" fontId="41" fillId="0" borderId="0" xfId="48" applyFont="1" applyAlignment="1">
      <alignment horizontal="left" vertical="center"/>
    </xf>
    <xf numFmtId="0" fontId="41" fillId="0" borderId="51" xfId="48" applyFont="1" applyFill="1" applyBorder="1" applyAlignment="1">
      <alignment horizontal="center" vertical="center" wrapText="1"/>
    </xf>
    <xf numFmtId="170" fontId="41" fillId="0" borderId="38" xfId="46" applyNumberFormat="1" applyFont="1" applyFill="1" applyBorder="1" applyAlignment="1">
      <alignment horizontal="center" vertical="center" wrapText="1"/>
    </xf>
    <xf numFmtId="0" fontId="41" fillId="0" borderId="38" xfId="48" applyFont="1" applyFill="1" applyBorder="1" applyAlignment="1">
      <alignment horizontal="left" vertical="center" wrapText="1"/>
    </xf>
    <xf numFmtId="0" fontId="41" fillId="0" borderId="50" xfId="48" applyFont="1" applyFill="1" applyBorder="1" applyAlignment="1">
      <alignment vertical="center" wrapText="1"/>
    </xf>
    <xf numFmtId="0" fontId="41" fillId="0" borderId="48" xfId="48" applyFont="1" applyFill="1" applyBorder="1" applyAlignment="1">
      <alignment horizontal="left" vertical="center" wrapText="1"/>
    </xf>
    <xf numFmtId="0" fontId="41" fillId="0" borderId="48" xfId="48" applyFont="1" applyFill="1" applyBorder="1" applyAlignment="1">
      <alignment horizontal="center" vertical="center" wrapText="1"/>
    </xf>
    <xf numFmtId="170" fontId="41" fillId="0" borderId="48" xfId="46" applyNumberFormat="1" applyFont="1" applyFill="1" applyBorder="1" applyAlignment="1">
      <alignment horizontal="center" vertical="center" wrapText="1"/>
    </xf>
    <xf numFmtId="0" fontId="41" fillId="0" borderId="49" xfId="48" applyFont="1" applyFill="1" applyBorder="1" applyAlignment="1">
      <alignment horizontal="center" vertical="center" wrapText="1"/>
    </xf>
    <xf numFmtId="0" fontId="52" fillId="0" borderId="33" xfId="1" applyFont="1" applyFill="1" applyBorder="1" applyAlignment="1">
      <alignment vertical="center" wrapText="1"/>
    </xf>
    <xf numFmtId="0" fontId="52" fillId="0" borderId="34" xfId="1" applyFont="1" applyFill="1" applyBorder="1" applyAlignment="1">
      <alignment vertical="center" wrapText="1"/>
    </xf>
    <xf numFmtId="14" fontId="58" fillId="0" borderId="0" xfId="0" applyNumberFormat="1" applyFont="1" applyAlignment="1">
      <alignment horizontal="left"/>
    </xf>
    <xf numFmtId="0" fontId="33" fillId="26" borderId="38" xfId="0" applyFont="1" applyFill="1" applyBorder="1" applyAlignment="1">
      <alignment horizontal="justify" vertical="center" wrapText="1"/>
    </xf>
    <xf numFmtId="17" fontId="34" fillId="26" borderId="38" xfId="0" applyNumberFormat="1" applyFont="1" applyFill="1" applyBorder="1" applyAlignment="1">
      <alignment horizontal="left"/>
    </xf>
    <xf numFmtId="17" fontId="34" fillId="0" borderId="38" xfId="0" applyNumberFormat="1" applyFont="1" applyFill="1" applyBorder="1" applyAlignment="1">
      <alignment horizontal="justify" vertical="center" wrapText="1"/>
    </xf>
    <xf numFmtId="17" fontId="34" fillId="0" borderId="38" xfId="0" applyNumberFormat="1" applyFont="1" applyBorder="1" applyAlignment="1">
      <alignment horizontal="right" vertical="center"/>
    </xf>
    <xf numFmtId="9" fontId="33" fillId="26" borderId="10" xfId="0" applyNumberFormat="1" applyFont="1" applyFill="1" applyBorder="1" applyAlignment="1">
      <alignment horizontal="center" vertical="center" wrapText="1"/>
    </xf>
    <xf numFmtId="9" fontId="33" fillId="26" borderId="10" xfId="45" applyFont="1" applyFill="1" applyBorder="1" applyAlignment="1">
      <alignment horizontal="center"/>
    </xf>
    <xf numFmtId="0" fontId="34" fillId="33" borderId="14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justify" vertical="center"/>
    </xf>
    <xf numFmtId="166" fontId="44" fillId="0" borderId="10" xfId="44" applyNumberFormat="1" applyFont="1" applyFill="1" applyBorder="1" applyAlignment="1">
      <alignment horizontal="justify" vertical="center" wrapText="1"/>
    </xf>
    <xf numFmtId="0" fontId="45" fillId="0" borderId="10" xfId="0" applyFont="1" applyBorder="1" applyAlignment="1">
      <alignment horizontal="right" vertical="center"/>
    </xf>
    <xf numFmtId="0" fontId="33" fillId="25" borderId="46" xfId="0" applyFont="1" applyFill="1" applyBorder="1" applyAlignment="1">
      <alignment horizontal="center" vertical="center" wrapText="1"/>
    </xf>
    <xf numFmtId="44" fontId="33" fillId="0" borderId="38" xfId="0" applyNumberFormat="1" applyFont="1" applyFill="1" applyBorder="1" applyAlignment="1">
      <alignment horizontal="justify" vertical="center" wrapText="1"/>
    </xf>
    <xf numFmtId="44" fontId="34" fillId="0" borderId="38" xfId="44" applyNumberFormat="1" applyFont="1" applyFill="1" applyBorder="1" applyAlignment="1">
      <alignment horizontal="justify" vertical="center" wrapText="1"/>
    </xf>
    <xf numFmtId="44" fontId="44" fillId="0" borderId="38" xfId="44" applyNumberFormat="1" applyFont="1" applyFill="1" applyBorder="1" applyAlignment="1">
      <alignment horizontal="justify" vertical="center" wrapText="1"/>
    </xf>
    <xf numFmtId="44" fontId="33" fillId="0" borderId="38" xfId="44" applyNumberFormat="1" applyFont="1" applyFill="1" applyBorder="1" applyAlignment="1">
      <alignment horizontal="justify" vertical="center" wrapText="1"/>
    </xf>
    <xf numFmtId="44" fontId="33" fillId="26" borderId="38" xfId="44" applyNumberFormat="1" applyFont="1" applyFill="1" applyBorder="1" applyAlignment="1">
      <alignment horizontal="justify" vertical="center" wrapText="1"/>
    </xf>
    <xf numFmtId="44" fontId="45" fillId="0" borderId="38" xfId="0" applyNumberFormat="1" applyFont="1" applyFill="1" applyBorder="1" applyAlignment="1">
      <alignment horizontal="center" vertical="center"/>
    </xf>
    <xf numFmtId="166" fontId="34" fillId="0" borderId="10" xfId="44" applyNumberFormat="1" applyFont="1" applyFill="1" applyBorder="1" applyAlignment="1">
      <alignment horizontal="center" vertical="center" wrapText="1"/>
    </xf>
    <xf numFmtId="0" fontId="22" fillId="24" borderId="38" xfId="48" applyFont="1" applyFill="1" applyBorder="1" applyAlignment="1">
      <alignment horizontal="center" vertical="center" wrapText="1"/>
    </xf>
    <xf numFmtId="0" fontId="22" fillId="24" borderId="32" xfId="48" applyFont="1" applyFill="1" applyBorder="1" applyAlignment="1">
      <alignment horizontal="center" vertical="center" wrapText="1"/>
    </xf>
    <xf numFmtId="0" fontId="21" fillId="24" borderId="45" xfId="48" applyFont="1" applyFill="1" applyBorder="1" applyAlignment="1">
      <alignment horizontal="left" vertical="center" wrapText="1"/>
    </xf>
    <xf numFmtId="0" fontId="54" fillId="24" borderId="38" xfId="48" applyFont="1" applyFill="1" applyBorder="1" applyAlignment="1">
      <alignment horizontal="center" vertical="center" wrapText="1"/>
    </xf>
    <xf numFmtId="0" fontId="54" fillId="24" borderId="32" xfId="48" applyFont="1" applyFill="1" applyBorder="1" applyAlignment="1">
      <alignment horizontal="center" vertical="center" wrapText="1"/>
    </xf>
    <xf numFmtId="9" fontId="20" fillId="0" borderId="38" xfId="45" applyFont="1" applyFill="1" applyBorder="1" applyAlignment="1">
      <alignment vertical="center" wrapText="1"/>
    </xf>
    <xf numFmtId="3" fontId="20" fillId="0" borderId="46" xfId="48" applyNumberFormat="1" applyFont="1" applyFill="1" applyBorder="1" applyAlignment="1">
      <alignment vertical="center" wrapText="1"/>
    </xf>
    <xf numFmtId="0" fontId="20" fillId="0" borderId="54" xfId="48" applyFont="1" applyFill="1" applyBorder="1" applyAlignment="1">
      <alignment vertical="center" wrapText="1"/>
    </xf>
    <xf numFmtId="9" fontId="20" fillId="0" borderId="32" xfId="45" applyFont="1" applyFill="1" applyBorder="1" applyAlignment="1">
      <alignment vertical="center" wrapText="1"/>
    </xf>
    <xf numFmtId="9" fontId="20" fillId="0" borderId="38" xfId="45" applyFont="1" applyFill="1" applyBorder="1" applyAlignment="1">
      <alignment horizontal="center" vertical="center" wrapText="1"/>
    </xf>
    <xf numFmtId="9" fontId="41" fillId="0" borderId="38" xfId="48" applyNumberFormat="1" applyFont="1" applyFill="1" applyBorder="1" applyAlignment="1">
      <alignment horizontal="center" vertical="center" wrapText="1"/>
    </xf>
    <xf numFmtId="9" fontId="20" fillId="29" borderId="38" xfId="0" applyNumberFormat="1" applyFont="1" applyFill="1" applyBorder="1"/>
    <xf numFmtId="0" fontId="41" fillId="0" borderId="0" xfId="0" applyFont="1" applyBorder="1" applyAlignment="1">
      <alignment horizontal="left" vertical="center"/>
    </xf>
    <xf numFmtId="9" fontId="20" fillId="0" borderId="48" xfId="45" applyFont="1" applyFill="1" applyBorder="1" applyAlignment="1">
      <alignment vertical="center" wrapText="1"/>
    </xf>
    <xf numFmtId="9" fontId="20" fillId="0" borderId="48" xfId="45" applyFont="1" applyFill="1" applyBorder="1" applyAlignment="1">
      <alignment horizontal="center" vertical="center" wrapText="1"/>
    </xf>
    <xf numFmtId="9" fontId="41" fillId="0" borderId="48" xfId="48" applyNumberFormat="1" applyFont="1" applyFill="1" applyBorder="1" applyAlignment="1">
      <alignment horizontal="center" vertical="center" wrapText="1"/>
    </xf>
    <xf numFmtId="9" fontId="20" fillId="29" borderId="48" xfId="0" applyNumberFormat="1" applyFont="1" applyFill="1" applyBorder="1"/>
    <xf numFmtId="0" fontId="34" fillId="31" borderId="40" xfId="0" applyFont="1" applyFill="1" applyBorder="1" applyAlignment="1">
      <alignment horizontal="left" vertical="center" wrapText="1"/>
    </xf>
    <xf numFmtId="0" fontId="20" fillId="0" borderId="42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167" fontId="24" fillId="0" borderId="0" xfId="47" applyFont="1" applyAlignment="1">
      <alignment horizontal="left" vertical="center" wrapText="1"/>
    </xf>
    <xf numFmtId="167" fontId="20" fillId="0" borderId="0" xfId="47" applyFont="1" applyAlignment="1">
      <alignment horizontal="left" vertical="center" wrapText="1"/>
    </xf>
    <xf numFmtId="167" fontId="20" fillId="0" borderId="41" xfId="47" applyFont="1" applyBorder="1" applyAlignment="1">
      <alignment horizontal="center" vertical="center"/>
    </xf>
    <xf numFmtId="167" fontId="20" fillId="0" borderId="18" xfId="47" applyFont="1" applyBorder="1" applyAlignment="1">
      <alignment horizontal="center" vertical="center"/>
    </xf>
    <xf numFmtId="0" fontId="20" fillId="0" borderId="0" xfId="48" applyFont="1" applyAlignment="1">
      <alignment horizontal="left" vertical="center" wrapText="1"/>
    </xf>
    <xf numFmtId="0" fontId="21" fillId="24" borderId="11" xfId="1" applyFont="1" applyFill="1" applyBorder="1" applyAlignment="1">
      <alignment horizontal="center" vertical="center" wrapText="1"/>
    </xf>
    <xf numFmtId="0" fontId="21" fillId="24" borderId="12" xfId="1" applyFont="1" applyFill="1" applyBorder="1" applyAlignment="1">
      <alignment horizontal="center" vertical="center" wrapText="1"/>
    </xf>
    <xf numFmtId="0" fontId="21" fillId="24" borderId="13" xfId="1" applyFont="1" applyFill="1" applyBorder="1" applyAlignment="1">
      <alignment horizontal="center" vertical="center" wrapText="1"/>
    </xf>
    <xf numFmtId="0" fontId="23" fillId="0" borderId="32" xfId="1" applyFont="1" applyFill="1" applyBorder="1" applyAlignment="1">
      <alignment horizontal="center" vertical="center" wrapText="1"/>
    </xf>
    <xf numFmtId="0" fontId="21" fillId="24" borderId="43" xfId="1" applyFont="1" applyFill="1" applyBorder="1" applyAlignment="1">
      <alignment horizontal="center" vertical="center" wrapText="1"/>
    </xf>
    <xf numFmtId="0" fontId="21" fillId="24" borderId="44" xfId="1" applyFont="1" applyFill="1" applyBorder="1" applyAlignment="1">
      <alignment horizontal="center" vertical="center" wrapText="1"/>
    </xf>
    <xf numFmtId="0" fontId="21" fillId="24" borderId="45" xfId="1" applyFont="1" applyFill="1" applyBorder="1" applyAlignment="1">
      <alignment horizontal="center" vertical="center" wrapText="1"/>
    </xf>
    <xf numFmtId="15" fontId="55" fillId="0" borderId="46" xfId="1" applyNumberFormat="1" applyFont="1" applyFill="1" applyBorder="1" applyAlignment="1">
      <alignment horizontal="center" vertical="center" wrapText="1"/>
    </xf>
    <xf numFmtId="0" fontId="55" fillId="0" borderId="47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1" fillId="24" borderId="11" xfId="48" applyFont="1" applyFill="1" applyBorder="1" applyAlignment="1">
      <alignment horizontal="left" vertical="center" wrapText="1"/>
    </xf>
    <xf numFmtId="0" fontId="21" fillId="24" borderId="12" xfId="48" applyFont="1" applyFill="1" applyBorder="1" applyAlignment="1">
      <alignment horizontal="left" vertical="center" wrapText="1"/>
    </xf>
    <xf numFmtId="0" fontId="21" fillId="24" borderId="13" xfId="48" applyFont="1" applyFill="1" applyBorder="1" applyAlignment="1">
      <alignment horizontal="left" vertical="center" wrapText="1"/>
    </xf>
    <xf numFmtId="0" fontId="22" fillId="24" borderId="41" xfId="48" applyFont="1" applyFill="1" applyBorder="1" applyAlignment="1">
      <alignment horizontal="center" vertical="center" wrapText="1"/>
    </xf>
    <xf numFmtId="0" fontId="22" fillId="24" borderId="38" xfId="48" applyFont="1" applyFill="1" applyBorder="1" applyAlignment="1">
      <alignment horizontal="center" vertical="center" wrapText="1"/>
    </xf>
    <xf numFmtId="0" fontId="22" fillId="24" borderId="32" xfId="48" applyFont="1" applyFill="1" applyBorder="1" applyAlignment="1">
      <alignment horizontal="center" vertical="center" wrapText="1"/>
    </xf>
    <xf numFmtId="0" fontId="22" fillId="24" borderId="19" xfId="48" applyFont="1" applyFill="1" applyBorder="1" applyAlignment="1">
      <alignment horizontal="center" vertical="center" wrapText="1"/>
    </xf>
    <xf numFmtId="0" fontId="22" fillId="24" borderId="39" xfId="48" applyFont="1" applyFill="1" applyBorder="1" applyAlignment="1">
      <alignment horizontal="center" vertical="center" wrapText="1"/>
    </xf>
    <xf numFmtId="0" fontId="22" fillId="24" borderId="36" xfId="48" applyFont="1" applyFill="1" applyBorder="1" applyAlignment="1">
      <alignment horizontal="center" vertical="center"/>
    </xf>
    <xf numFmtId="0" fontId="22" fillId="24" borderId="37" xfId="48" applyFont="1" applyFill="1" applyBorder="1" applyAlignment="1">
      <alignment horizontal="center" vertical="center"/>
    </xf>
    <xf numFmtId="0" fontId="52" fillId="0" borderId="46" xfId="1" applyFont="1" applyFill="1" applyBorder="1" applyAlignment="1">
      <alignment horizontal="left" vertical="center" wrapText="1"/>
    </xf>
    <xf numFmtId="0" fontId="52" fillId="0" borderId="59" xfId="1" applyFont="1" applyFill="1" applyBorder="1" applyAlignment="1">
      <alignment horizontal="left" vertical="center" wrapText="1"/>
    </xf>
    <xf numFmtId="0" fontId="53" fillId="24" borderId="11" xfId="48" applyFont="1" applyFill="1" applyBorder="1" applyAlignment="1">
      <alignment horizontal="left" vertical="center" wrapText="1"/>
    </xf>
    <xf numFmtId="0" fontId="53" fillId="24" borderId="12" xfId="48" applyFont="1" applyFill="1" applyBorder="1" applyAlignment="1">
      <alignment horizontal="left" vertical="center" wrapText="1"/>
    </xf>
    <xf numFmtId="0" fontId="53" fillId="24" borderId="13" xfId="48" applyFont="1" applyFill="1" applyBorder="1" applyAlignment="1">
      <alignment horizontal="left" vertical="center" wrapText="1"/>
    </xf>
    <xf numFmtId="0" fontId="22" fillId="24" borderId="40" xfId="48" applyFont="1" applyFill="1" applyBorder="1" applyAlignment="1">
      <alignment horizontal="center" vertical="center" wrapText="1"/>
    </xf>
    <xf numFmtId="0" fontId="54" fillId="24" borderId="40" xfId="48" applyFont="1" applyFill="1" applyBorder="1" applyAlignment="1">
      <alignment horizontal="center" vertical="center" wrapText="1"/>
    </xf>
    <xf numFmtId="0" fontId="21" fillId="24" borderId="43" xfId="48" applyFont="1" applyFill="1" applyBorder="1" applyAlignment="1">
      <alignment horizontal="left" vertical="center" wrapText="1"/>
    </xf>
    <xf numFmtId="0" fontId="21" fillId="24" borderId="44" xfId="48" applyFont="1" applyFill="1" applyBorder="1" applyAlignment="1">
      <alignment horizontal="left" vertical="center" wrapText="1"/>
    </xf>
    <xf numFmtId="0" fontId="21" fillId="24" borderId="45" xfId="48" applyFont="1" applyFill="1" applyBorder="1" applyAlignment="1">
      <alignment horizontal="left" vertical="center" wrapText="1"/>
    </xf>
    <xf numFmtId="0" fontId="54" fillId="24" borderId="41" xfId="48" applyFont="1" applyFill="1" applyBorder="1" applyAlignment="1">
      <alignment horizontal="center" vertical="center" wrapText="1"/>
    </xf>
    <xf numFmtId="0" fontId="54" fillId="24" borderId="38" xfId="48" applyFont="1" applyFill="1" applyBorder="1" applyAlignment="1">
      <alignment horizontal="center" vertical="center" wrapText="1"/>
    </xf>
    <xf numFmtId="0" fontId="54" fillId="24" borderId="32" xfId="48" applyFont="1" applyFill="1" applyBorder="1" applyAlignment="1">
      <alignment horizontal="center" vertical="center" wrapText="1"/>
    </xf>
    <xf numFmtId="0" fontId="54" fillId="24" borderId="19" xfId="48" applyFont="1" applyFill="1" applyBorder="1" applyAlignment="1">
      <alignment horizontal="center" vertical="center" wrapText="1"/>
    </xf>
    <xf numFmtId="0" fontId="54" fillId="24" borderId="39" xfId="48" applyFont="1" applyFill="1" applyBorder="1" applyAlignment="1">
      <alignment horizontal="center" vertical="center" wrapText="1"/>
    </xf>
    <xf numFmtId="0" fontId="54" fillId="24" borderId="36" xfId="48" applyFont="1" applyFill="1" applyBorder="1" applyAlignment="1">
      <alignment horizontal="center" vertical="center"/>
    </xf>
    <xf numFmtId="0" fontId="54" fillId="24" borderId="37" xfId="48" applyFont="1" applyFill="1" applyBorder="1" applyAlignment="1">
      <alignment horizontal="center" vertical="center"/>
    </xf>
    <xf numFmtId="0" fontId="22" fillId="24" borderId="42" xfId="48" applyFont="1" applyFill="1" applyBorder="1" applyAlignment="1">
      <alignment horizontal="center" vertical="center" wrapText="1"/>
    </xf>
    <xf numFmtId="0" fontId="30" fillId="0" borderId="0" xfId="48" applyFont="1" applyFill="1" applyBorder="1" applyAlignment="1">
      <alignment horizontal="right" vertical="center" wrapText="1"/>
    </xf>
    <xf numFmtId="0" fontId="30" fillId="0" borderId="53" xfId="48" applyFont="1" applyFill="1" applyBorder="1" applyAlignment="1">
      <alignment horizontal="right" vertical="center" wrapText="1"/>
    </xf>
    <xf numFmtId="0" fontId="22" fillId="24" borderId="32" xfId="38" applyFont="1" applyFill="1" applyBorder="1" applyAlignment="1">
      <alignment horizontal="center" vertical="center" wrapText="1"/>
    </xf>
    <xf numFmtId="0" fontId="22" fillId="24" borderId="30" xfId="38" applyFont="1" applyFill="1" applyBorder="1" applyAlignment="1">
      <alignment horizontal="center" vertical="center" wrapText="1"/>
    </xf>
    <xf numFmtId="0" fontId="22" fillId="24" borderId="36" xfId="48" applyFont="1" applyFill="1" applyBorder="1" applyAlignment="1">
      <alignment horizontal="center" vertical="center" wrapText="1"/>
    </xf>
    <xf numFmtId="0" fontId="22" fillId="24" borderId="30" xfId="48" applyFont="1" applyFill="1" applyBorder="1" applyAlignment="1">
      <alignment horizontal="center" vertical="center" wrapText="1"/>
    </xf>
    <xf numFmtId="0" fontId="21" fillId="24" borderId="43" xfId="38" applyFont="1" applyFill="1" applyBorder="1" applyAlignment="1">
      <alignment horizontal="left" vertical="center" wrapText="1"/>
    </xf>
    <xf numFmtId="0" fontId="21" fillId="24" borderId="44" xfId="38" applyFont="1" applyFill="1" applyBorder="1" applyAlignment="1">
      <alignment horizontal="left" vertical="center" wrapText="1"/>
    </xf>
    <xf numFmtId="0" fontId="21" fillId="24" borderId="45" xfId="38" applyFont="1" applyFill="1" applyBorder="1" applyAlignment="1">
      <alignment horizontal="left" vertical="center" wrapText="1"/>
    </xf>
    <xf numFmtId="0" fontId="41" fillId="0" borderId="56" xfId="0" applyFont="1" applyFill="1" applyBorder="1" applyAlignment="1">
      <alignment horizontal="left" vertical="top" wrapText="1"/>
    </xf>
    <xf numFmtId="0" fontId="41" fillId="0" borderId="57" xfId="0" applyFont="1" applyFill="1" applyBorder="1" applyAlignment="1">
      <alignment horizontal="left" vertical="top" wrapText="1"/>
    </xf>
    <xf numFmtId="0" fontId="41" fillId="0" borderId="58" xfId="0" applyFont="1" applyFill="1" applyBorder="1" applyAlignment="1">
      <alignment horizontal="left" vertical="top" wrapText="1"/>
    </xf>
    <xf numFmtId="0" fontId="33" fillId="25" borderId="20" xfId="0" applyFont="1" applyFill="1" applyBorder="1" applyAlignment="1">
      <alignment horizontal="center" vertical="center" wrapText="1"/>
    </xf>
    <xf numFmtId="0" fontId="33" fillId="25" borderId="19" xfId="0" applyFont="1" applyFill="1" applyBorder="1" applyAlignment="1">
      <alignment horizontal="center" vertical="center" wrapText="1"/>
    </xf>
    <xf numFmtId="0" fontId="33" fillId="25" borderId="30" xfId="0" applyFont="1" applyFill="1" applyBorder="1" applyAlignment="1">
      <alignment horizontal="center" vertical="center" wrapText="1"/>
    </xf>
    <xf numFmtId="3" fontId="34" fillId="0" borderId="29" xfId="0" applyNumberFormat="1" applyFont="1" applyBorder="1" applyAlignment="1">
      <alignment horizontal="center"/>
    </xf>
    <xf numFmtId="0" fontId="33" fillId="25" borderId="10" xfId="0" applyFont="1" applyFill="1" applyBorder="1" applyAlignment="1">
      <alignment horizontal="justify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27" xfId="0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</cellXfs>
  <cellStyles count="5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46" builtinId="3"/>
    <cellStyle name="Currency" xfId="44" builtinId="4"/>
    <cellStyle name="Explanatory Text 2" xfId="29"/>
    <cellStyle name="Followed Hyperlink" xfId="50" builtinId="9" hidden="1"/>
    <cellStyle name="Followed Hyperlink" xfId="52" builtinId="9" hidden="1"/>
    <cellStyle name="Good 2" xfId="30"/>
    <cellStyle name="Heading 1 2" xfId="31"/>
    <cellStyle name="Heading 2 2" xfId="32"/>
    <cellStyle name="Heading 3 2" xfId="33"/>
    <cellStyle name="Heading 4 2" xfId="34"/>
    <cellStyle name="Hyperlink" xfId="49" builtinId="8" hidden="1"/>
    <cellStyle name="Hyperlink" xfId="51" builtinId="8" hidden="1"/>
    <cellStyle name="Input 2" xfId="35"/>
    <cellStyle name="Linked Cell 2" xfId="36"/>
    <cellStyle name="Neutral 2" xfId="37"/>
    <cellStyle name="Normal" xfId="0" builtinId="0"/>
    <cellStyle name="Normal 2" xfId="38"/>
    <cellStyle name="Normal 2 3" xfId="48"/>
    <cellStyle name="Normal 3" xfId="1"/>
    <cellStyle name="Normal 3 2" xfId="47"/>
    <cellStyle name="Note 2" xfId="39"/>
    <cellStyle name="Output 2" xfId="40"/>
    <cellStyle name="Percent" xfId="45" builtinId="5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C17" sqref="C17"/>
    </sheetView>
  </sheetViews>
  <sheetFormatPr defaultColWidth="8.85546875" defaultRowHeight="15" x14ac:dyDescent="0.25"/>
  <cols>
    <col min="1" max="1" width="8.85546875" style="62"/>
    <col min="2" max="2" width="55" style="62" customWidth="1"/>
    <col min="3" max="3" width="62.28515625" style="62" customWidth="1"/>
    <col min="4" max="4" width="30.85546875" style="62" bestFit="1" customWidth="1"/>
    <col min="5" max="16384" width="8.85546875" style="62"/>
  </cols>
  <sheetData>
    <row r="1" spans="2:4" ht="15.75" thickBot="1" x14ac:dyDescent="0.3">
      <c r="B1" s="2"/>
      <c r="C1" s="2"/>
      <c r="D1" s="2"/>
    </row>
    <row r="2" spans="2:4" x14ac:dyDescent="0.25">
      <c r="B2" s="86" t="s">
        <v>35</v>
      </c>
      <c r="C2" s="87" t="s">
        <v>36</v>
      </c>
      <c r="D2" s="88" t="s">
        <v>37</v>
      </c>
    </row>
    <row r="3" spans="2:4" x14ac:dyDescent="0.25">
      <c r="B3" s="300" t="s">
        <v>44</v>
      </c>
      <c r="C3" s="89"/>
      <c r="D3" s="90" t="s">
        <v>43</v>
      </c>
    </row>
    <row r="4" spans="2:4" x14ac:dyDescent="0.25">
      <c r="B4" s="301"/>
      <c r="C4" s="89"/>
      <c r="D4" s="91"/>
    </row>
    <row r="5" spans="2:4" x14ac:dyDescent="0.25">
      <c r="B5" s="301"/>
      <c r="C5" s="89"/>
      <c r="D5" s="91"/>
    </row>
    <row r="6" spans="2:4" x14ac:dyDescent="0.25">
      <c r="B6" s="301"/>
      <c r="C6" s="89"/>
      <c r="D6" s="91"/>
    </row>
    <row r="7" spans="2:4" x14ac:dyDescent="0.25">
      <c r="B7" s="301"/>
      <c r="C7" s="89"/>
      <c r="D7" s="91"/>
    </row>
    <row r="8" spans="2:4" x14ac:dyDescent="0.25">
      <c r="B8" s="301"/>
      <c r="C8" s="89"/>
      <c r="D8" s="91"/>
    </row>
    <row r="9" spans="2:4" ht="15.75" thickBot="1" x14ac:dyDescent="0.3">
      <c r="B9" s="302"/>
      <c r="C9" s="3"/>
      <c r="D9" s="4"/>
    </row>
    <row r="11" spans="2:4" ht="46.5" customHeight="1" x14ac:dyDescent="0.25">
      <c r="B11" s="303" t="s">
        <v>38</v>
      </c>
      <c r="C11" s="304"/>
      <c r="D11" s="2"/>
    </row>
    <row r="12" spans="2:4" ht="15.75" thickBot="1" x14ac:dyDescent="0.3">
      <c r="B12" s="2"/>
      <c r="C12" s="2"/>
      <c r="D12" s="2"/>
    </row>
    <row r="13" spans="2:4" x14ac:dyDescent="0.25">
      <c r="B13" s="92" t="s">
        <v>39</v>
      </c>
      <c r="C13" s="93" t="s">
        <v>40</v>
      </c>
      <c r="D13" s="5"/>
    </row>
    <row r="14" spans="2:4" x14ac:dyDescent="0.25">
      <c r="B14" s="305" t="s">
        <v>41</v>
      </c>
      <c r="C14" s="94" t="s">
        <v>187</v>
      </c>
      <c r="D14" s="5"/>
    </row>
    <row r="15" spans="2:4" x14ac:dyDescent="0.25">
      <c r="B15" s="305"/>
      <c r="C15" s="94" t="s">
        <v>180</v>
      </c>
      <c r="D15" s="2"/>
    </row>
    <row r="16" spans="2:4" x14ac:dyDescent="0.25">
      <c r="B16" s="305"/>
      <c r="C16" s="94" t="s">
        <v>168</v>
      </c>
      <c r="D16" s="2"/>
    </row>
    <row r="17" spans="2:3" x14ac:dyDescent="0.25">
      <c r="B17" s="305"/>
    </row>
    <row r="18" spans="2:3" ht="15.75" thickBot="1" x14ac:dyDescent="0.3">
      <c r="B18" s="306"/>
      <c r="C18" s="95"/>
    </row>
    <row r="20" spans="2:3" ht="36.75" customHeight="1" x14ac:dyDescent="0.25">
      <c r="B20" s="307" t="s">
        <v>42</v>
      </c>
      <c r="C20" s="307"/>
    </row>
  </sheetData>
  <mergeCells count="4">
    <mergeCell ref="B3:B9"/>
    <mergeCell ref="B11:C11"/>
    <mergeCell ref="B14:B18"/>
    <mergeCell ref="B20:C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D32"/>
  <sheetViews>
    <sheetView workbookViewId="0">
      <selection activeCell="B39" sqref="B39"/>
    </sheetView>
  </sheetViews>
  <sheetFormatPr defaultColWidth="8.85546875" defaultRowHeight="15.75" x14ac:dyDescent="0.25"/>
  <cols>
    <col min="1" max="1" width="49.28515625" style="173" customWidth="1"/>
    <col min="2" max="2" width="35.140625" style="173" customWidth="1"/>
    <col min="3" max="3" width="37" style="173" customWidth="1"/>
    <col min="4" max="4" width="13.28515625" style="173" bestFit="1" customWidth="1"/>
    <col min="5" max="16384" width="8.85546875" style="173"/>
  </cols>
  <sheetData>
    <row r="1" spans="1:4" ht="16.5" thickBot="1" x14ac:dyDescent="0.3">
      <c r="A1" s="311" t="s">
        <v>45</v>
      </c>
      <c r="B1" s="311"/>
      <c r="C1" s="311"/>
    </row>
    <row r="2" spans="1:4" x14ac:dyDescent="0.25">
      <c r="A2" s="312" t="s">
        <v>46</v>
      </c>
      <c r="B2" s="313"/>
      <c r="C2" s="314"/>
    </row>
    <row r="3" spans="1:4" x14ac:dyDescent="0.25">
      <c r="A3" s="96" t="s">
        <v>47</v>
      </c>
      <c r="B3" s="97" t="s">
        <v>48</v>
      </c>
      <c r="C3" s="98" t="s">
        <v>49</v>
      </c>
    </row>
    <row r="4" spans="1:4" ht="16.5" thickBot="1" x14ac:dyDescent="0.3">
      <c r="A4" s="174" t="s">
        <v>50</v>
      </c>
      <c r="B4" s="175">
        <v>42705</v>
      </c>
      <c r="C4" s="176">
        <v>44866</v>
      </c>
    </row>
    <row r="5" spans="1:4" ht="16.5" thickBot="1" x14ac:dyDescent="0.3">
      <c r="A5" s="177"/>
      <c r="B5" s="178"/>
      <c r="C5" s="178"/>
    </row>
    <row r="6" spans="1:4" x14ac:dyDescent="0.25">
      <c r="A6" s="312" t="s">
        <v>51</v>
      </c>
      <c r="B6" s="313"/>
      <c r="C6" s="314"/>
    </row>
    <row r="7" spans="1:4" ht="16.5" thickBot="1" x14ac:dyDescent="0.3">
      <c r="A7" s="179" t="s">
        <v>108</v>
      </c>
      <c r="B7" s="315">
        <v>42628</v>
      </c>
      <c r="C7" s="316"/>
    </row>
    <row r="8" spans="1:4" ht="16.5" thickBot="1" x14ac:dyDescent="0.3">
      <c r="A8" s="317"/>
      <c r="B8" s="317"/>
      <c r="C8" s="317"/>
    </row>
    <row r="9" spans="1:4" x14ac:dyDescent="0.25">
      <c r="A9" s="308" t="s">
        <v>52</v>
      </c>
      <c r="B9" s="309"/>
      <c r="C9" s="310"/>
    </row>
    <row r="10" spans="1:4" ht="31.5" x14ac:dyDescent="0.25">
      <c r="A10" s="96" t="s">
        <v>53</v>
      </c>
      <c r="B10" s="97" t="s">
        <v>54</v>
      </c>
      <c r="C10" s="98" t="s">
        <v>109</v>
      </c>
    </row>
    <row r="11" spans="1:4" x14ac:dyDescent="0.25">
      <c r="A11" s="180" t="s">
        <v>55</v>
      </c>
      <c r="B11" s="181">
        <f>'Detailed Procurement Plan 34M'!G15</f>
        <v>1090000</v>
      </c>
      <c r="C11" s="182">
        <v>0</v>
      </c>
    </row>
    <row r="12" spans="1:4" x14ac:dyDescent="0.25">
      <c r="A12" s="180" t="s">
        <v>29</v>
      </c>
      <c r="B12" s="181">
        <f>'Detailed Procurement Plan 34M'!G27</f>
        <v>3264000</v>
      </c>
      <c r="C12" s="182">
        <v>0</v>
      </c>
      <c r="D12" s="183"/>
    </row>
    <row r="13" spans="1:4" x14ac:dyDescent="0.25">
      <c r="A13" s="180" t="s">
        <v>56</v>
      </c>
      <c r="B13" s="181">
        <f>'Detailed Procurement Plan 34M'!G45</f>
        <v>22126000</v>
      </c>
      <c r="C13" s="182">
        <v>0</v>
      </c>
      <c r="D13" s="183"/>
    </row>
    <row r="14" spans="1:4" x14ac:dyDescent="0.25">
      <c r="A14" s="180" t="s">
        <v>28</v>
      </c>
      <c r="B14" s="181">
        <f>'Detailed Procurement Plan 34M'!F76</f>
        <v>750000</v>
      </c>
      <c r="C14" s="182">
        <v>0</v>
      </c>
      <c r="D14" s="183"/>
    </row>
    <row r="15" spans="1:4" x14ac:dyDescent="0.25">
      <c r="A15" s="184" t="s">
        <v>57</v>
      </c>
      <c r="B15" s="181">
        <v>0</v>
      </c>
      <c r="C15" s="182">
        <v>0</v>
      </c>
      <c r="D15" s="183"/>
    </row>
    <row r="16" spans="1:4" x14ac:dyDescent="0.25">
      <c r="A16" s="180" t="s">
        <v>58</v>
      </c>
      <c r="B16" s="181">
        <f>'Detailed Procurement Plan 34M'!F60+'Detailed Procurement Plan 34M'!F68</f>
        <v>5495000</v>
      </c>
      <c r="C16" s="182">
        <v>0</v>
      </c>
      <c r="D16" s="183"/>
    </row>
    <row r="17" spans="1:3" x14ac:dyDescent="0.25">
      <c r="A17" s="184" t="s">
        <v>59</v>
      </c>
      <c r="B17" s="181">
        <v>0</v>
      </c>
      <c r="C17" s="182">
        <v>0</v>
      </c>
    </row>
    <row r="18" spans="1:3" x14ac:dyDescent="0.25">
      <c r="A18" s="184" t="s">
        <v>60</v>
      </c>
      <c r="B18" s="181">
        <v>0</v>
      </c>
      <c r="C18" s="182">
        <v>0</v>
      </c>
    </row>
    <row r="19" spans="1:3" ht="16.5" thickBot="1" x14ac:dyDescent="0.3">
      <c r="A19" s="185" t="s">
        <v>157</v>
      </c>
      <c r="B19" s="181">
        <f>'Global Procurement Plan 34M'!B86</f>
        <v>1200000</v>
      </c>
      <c r="C19" s="182">
        <v>0</v>
      </c>
    </row>
    <row r="20" spans="1:3" x14ac:dyDescent="0.25">
      <c r="A20" s="97" t="s">
        <v>0</v>
      </c>
      <c r="B20" s="100">
        <f>SUM(B11:B19)</f>
        <v>33925000</v>
      </c>
      <c r="C20" s="100">
        <v>0</v>
      </c>
    </row>
    <row r="21" spans="1:3" ht="16.5" thickBot="1" x14ac:dyDescent="0.3"/>
    <row r="22" spans="1:3" x14ac:dyDescent="0.25">
      <c r="A22" s="308" t="s">
        <v>61</v>
      </c>
      <c r="B22" s="309"/>
      <c r="C22" s="310"/>
    </row>
    <row r="23" spans="1:3" ht="31.5" x14ac:dyDescent="0.25">
      <c r="A23" s="96" t="s">
        <v>62</v>
      </c>
      <c r="B23" s="97" t="s">
        <v>54</v>
      </c>
      <c r="C23" s="98" t="s">
        <v>109</v>
      </c>
    </row>
    <row r="24" spans="1:3" x14ac:dyDescent="0.25">
      <c r="A24" s="186" t="s">
        <v>262</v>
      </c>
      <c r="B24" s="182">
        <f>'Global Procurement Plan 34M'!B87</f>
        <v>25025000</v>
      </c>
      <c r="C24" s="182">
        <v>0</v>
      </c>
    </row>
    <row r="25" spans="1:3" x14ac:dyDescent="0.25">
      <c r="A25" s="186" t="s">
        <v>263</v>
      </c>
      <c r="B25" s="182">
        <f>'Global Procurement Plan 34M'!B99</f>
        <v>3350000</v>
      </c>
      <c r="C25" s="182">
        <v>0</v>
      </c>
    </row>
    <row r="26" spans="1:3" x14ac:dyDescent="0.25">
      <c r="A26" s="186" t="s">
        <v>264</v>
      </c>
      <c r="B26" s="182">
        <f>'Global Procurement Plan 34M'!B113</f>
        <v>4050000</v>
      </c>
      <c r="C26" s="182">
        <v>0</v>
      </c>
    </row>
    <row r="27" spans="1:3" x14ac:dyDescent="0.25">
      <c r="A27" s="180" t="s">
        <v>161</v>
      </c>
      <c r="B27" s="182">
        <f>'Global Procurement Plan 34M'!B124</f>
        <v>1575000</v>
      </c>
      <c r="C27" s="182">
        <v>0</v>
      </c>
    </row>
    <row r="28" spans="1:3" x14ac:dyDescent="0.25">
      <c r="A28" s="97" t="s">
        <v>0</v>
      </c>
      <c r="B28" s="100">
        <f>SUM(B24:B27)</f>
        <v>34000000</v>
      </c>
      <c r="C28" s="100">
        <v>0</v>
      </c>
    </row>
    <row r="30" spans="1:3" x14ac:dyDescent="0.25">
      <c r="B30" s="187"/>
    </row>
    <row r="31" spans="1:3" x14ac:dyDescent="0.25">
      <c r="B31" s="187"/>
    </row>
    <row r="32" spans="1:3" x14ac:dyDescent="0.25">
      <c r="B32" s="187"/>
    </row>
  </sheetData>
  <mergeCells count="7">
    <mergeCell ref="A22:C22"/>
    <mergeCell ref="A1:C1"/>
    <mergeCell ref="A2:C2"/>
    <mergeCell ref="A6:C6"/>
    <mergeCell ref="B7:C7"/>
    <mergeCell ref="A8:C8"/>
    <mergeCell ref="A9:C9"/>
  </mergeCells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AF103"/>
  <sheetViews>
    <sheetView zoomScale="85" zoomScaleNormal="85" zoomScalePageLayoutView="85" workbookViewId="0">
      <selection sqref="A1:N1"/>
    </sheetView>
  </sheetViews>
  <sheetFormatPr defaultColWidth="8.85546875" defaultRowHeight="15" x14ac:dyDescent="0.25"/>
  <cols>
    <col min="1" max="1" width="32.7109375" style="62" customWidth="1"/>
    <col min="2" max="2" width="41.42578125" style="62" customWidth="1"/>
    <col min="3" max="3" width="17.85546875" style="62" customWidth="1"/>
    <col min="4" max="4" width="23" style="62" customWidth="1"/>
    <col min="5" max="5" width="18.140625" style="62" customWidth="1"/>
    <col min="6" max="6" width="16" style="62" customWidth="1"/>
    <col min="7" max="9" width="15.7109375" style="62" customWidth="1"/>
    <col min="10" max="10" width="16.42578125" style="62" customWidth="1"/>
    <col min="11" max="11" width="14" style="62" customWidth="1"/>
    <col min="12" max="12" width="15.42578125" style="62" customWidth="1"/>
    <col min="13" max="13" width="15" style="62" customWidth="1"/>
    <col min="14" max="14" width="21.42578125" style="62" customWidth="1"/>
    <col min="15" max="15" width="11" style="62" customWidth="1"/>
    <col min="16" max="16384" width="8.85546875" style="62"/>
  </cols>
  <sheetData>
    <row r="1" spans="1:32" ht="32.25" customHeight="1" thickBot="1" x14ac:dyDescent="0.3">
      <c r="A1" s="328" t="s">
        <v>63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2"/>
    </row>
    <row r="2" spans="1:32" ht="15.75" x14ac:dyDescent="0.25">
      <c r="A2" s="318" t="s">
        <v>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  <c r="O2" s="101"/>
      <c r="P2" s="101"/>
    </row>
    <row r="3" spans="1:32" ht="15" customHeight="1" x14ac:dyDescent="0.25">
      <c r="A3" s="321" t="s">
        <v>65</v>
      </c>
      <c r="B3" s="322" t="s">
        <v>66</v>
      </c>
      <c r="C3" s="322" t="s">
        <v>67</v>
      </c>
      <c r="D3" s="323" t="s">
        <v>68</v>
      </c>
      <c r="E3" s="322" t="s">
        <v>69</v>
      </c>
      <c r="F3" s="323" t="s">
        <v>70</v>
      </c>
      <c r="G3" s="325" t="s">
        <v>71</v>
      </c>
      <c r="H3" s="326"/>
      <c r="I3" s="327"/>
      <c r="J3" s="322" t="s">
        <v>72</v>
      </c>
      <c r="K3" s="323" t="s">
        <v>73</v>
      </c>
      <c r="L3" s="322" t="s">
        <v>74</v>
      </c>
      <c r="M3" s="322"/>
      <c r="N3" s="333" t="s">
        <v>75</v>
      </c>
      <c r="O3" s="101"/>
      <c r="P3" s="101"/>
    </row>
    <row r="4" spans="1:32" ht="45" customHeight="1" x14ac:dyDescent="0.25">
      <c r="A4" s="321"/>
      <c r="B4" s="322"/>
      <c r="C4" s="322"/>
      <c r="D4" s="324"/>
      <c r="E4" s="322"/>
      <c r="F4" s="324"/>
      <c r="G4" s="283" t="s">
        <v>76</v>
      </c>
      <c r="H4" s="282" t="s">
        <v>77</v>
      </c>
      <c r="I4" s="282" t="s">
        <v>78</v>
      </c>
      <c r="J4" s="322"/>
      <c r="K4" s="324"/>
      <c r="L4" s="282" t="s">
        <v>79</v>
      </c>
      <c r="M4" s="282" t="s">
        <v>80</v>
      </c>
      <c r="N4" s="333"/>
      <c r="O4" s="101"/>
      <c r="P4" s="101"/>
    </row>
    <row r="5" spans="1:32" ht="18" customHeight="1" x14ac:dyDescent="0.25">
      <c r="A5" s="104" t="s">
        <v>111</v>
      </c>
      <c r="B5" s="212" t="s">
        <v>120</v>
      </c>
      <c r="C5" s="105" t="s">
        <v>81</v>
      </c>
      <c r="D5" s="105"/>
      <c r="E5" s="105"/>
      <c r="F5" s="105"/>
      <c r="G5" s="106">
        <f>'Global Procurement Plan 34M'!B34</f>
        <v>100000</v>
      </c>
      <c r="H5" s="287">
        <v>1</v>
      </c>
      <c r="I5" s="105"/>
      <c r="J5" s="202">
        <v>2</v>
      </c>
      <c r="K5" s="105" t="s">
        <v>1</v>
      </c>
      <c r="L5" s="107"/>
      <c r="M5" s="107"/>
      <c r="N5" s="108"/>
      <c r="O5" s="101"/>
      <c r="P5" s="101"/>
    </row>
    <row r="6" spans="1:32" ht="18" customHeight="1" x14ac:dyDescent="0.25">
      <c r="A6" s="104" t="s">
        <v>111</v>
      </c>
      <c r="B6" s="294" t="s">
        <v>121</v>
      </c>
      <c r="C6" s="105" t="s">
        <v>81</v>
      </c>
      <c r="D6" s="105"/>
      <c r="E6" s="105"/>
      <c r="F6" s="105"/>
      <c r="G6" s="106">
        <f>'Global Procurement Plan 34M'!B35</f>
        <v>450000</v>
      </c>
      <c r="H6" s="287">
        <v>1</v>
      </c>
      <c r="I6" s="105"/>
      <c r="J6" s="202">
        <v>2</v>
      </c>
      <c r="K6" s="105" t="s">
        <v>1</v>
      </c>
      <c r="L6" s="107"/>
      <c r="M6" s="107"/>
      <c r="N6" s="108"/>
      <c r="O6" s="109"/>
      <c r="P6" s="101"/>
    </row>
    <row r="7" spans="1:32" ht="18" customHeight="1" x14ac:dyDescent="0.25">
      <c r="A7" s="104" t="s">
        <v>111</v>
      </c>
      <c r="B7" s="211" t="s">
        <v>122</v>
      </c>
      <c r="C7" s="105" t="s">
        <v>81</v>
      </c>
      <c r="D7" s="105"/>
      <c r="E7" s="105"/>
      <c r="F7" s="105"/>
      <c r="G7" s="106">
        <f>'Global Procurement Plan 34M'!B36</f>
        <v>50000</v>
      </c>
      <c r="H7" s="287">
        <v>1</v>
      </c>
      <c r="I7" s="105"/>
      <c r="J7" s="202">
        <v>2</v>
      </c>
      <c r="K7" s="105" t="s">
        <v>1</v>
      </c>
      <c r="L7" s="107"/>
      <c r="M7" s="107"/>
      <c r="N7" s="108"/>
      <c r="O7" s="101"/>
      <c r="P7" s="101"/>
    </row>
    <row r="8" spans="1:32" ht="18" customHeight="1" x14ac:dyDescent="0.25">
      <c r="A8" s="104" t="s">
        <v>111</v>
      </c>
      <c r="B8" s="211" t="s">
        <v>123</v>
      </c>
      <c r="C8" s="105" t="s">
        <v>81</v>
      </c>
      <c r="D8" s="105"/>
      <c r="E8" s="105"/>
      <c r="F8" s="105"/>
      <c r="G8" s="106">
        <f>'Global Procurement Plan 34M'!B37</f>
        <v>40000</v>
      </c>
      <c r="H8" s="287">
        <v>1</v>
      </c>
      <c r="I8" s="105"/>
      <c r="J8" s="202">
        <v>2</v>
      </c>
      <c r="K8" s="105" t="s">
        <v>1</v>
      </c>
      <c r="L8" s="107"/>
      <c r="M8" s="107"/>
      <c r="N8" s="108"/>
      <c r="O8" s="101"/>
      <c r="P8" s="101"/>
    </row>
    <row r="9" spans="1:32" ht="18" customHeight="1" x14ac:dyDescent="0.25">
      <c r="A9" s="104" t="s">
        <v>111</v>
      </c>
      <c r="B9" s="211" t="s">
        <v>129</v>
      </c>
      <c r="C9" s="105" t="s">
        <v>81</v>
      </c>
      <c r="D9" s="105"/>
      <c r="E9" s="105"/>
      <c r="F9" s="105"/>
      <c r="G9" s="106">
        <f>'Global Procurement Plan 34M'!B38</f>
        <v>50000</v>
      </c>
      <c r="H9" s="287">
        <v>1</v>
      </c>
      <c r="I9" s="105"/>
      <c r="J9" s="202">
        <v>2</v>
      </c>
      <c r="K9" s="105" t="s">
        <v>1</v>
      </c>
      <c r="L9" s="107"/>
      <c r="M9" s="107"/>
      <c r="N9" s="108"/>
      <c r="O9" s="101"/>
      <c r="P9" s="101"/>
    </row>
    <row r="10" spans="1:32" ht="18" customHeight="1" x14ac:dyDescent="0.25">
      <c r="A10" s="104" t="s">
        <v>111</v>
      </c>
      <c r="B10" s="213" t="s">
        <v>124</v>
      </c>
      <c r="C10" s="105" t="s">
        <v>81</v>
      </c>
      <c r="D10" s="199"/>
      <c r="E10" s="199"/>
      <c r="F10" s="199"/>
      <c r="G10" s="200">
        <f>'Global Procurement Plan 34M'!B40</f>
        <v>70000</v>
      </c>
      <c r="H10" s="287">
        <v>1</v>
      </c>
      <c r="I10" s="199"/>
      <c r="J10" s="202">
        <v>2</v>
      </c>
      <c r="K10" s="105" t="s">
        <v>1</v>
      </c>
      <c r="L10" s="203"/>
      <c r="M10" s="203"/>
      <c r="N10" s="204"/>
      <c r="O10" s="101"/>
      <c r="P10" s="101"/>
    </row>
    <row r="11" spans="1:32" ht="18" customHeight="1" x14ac:dyDescent="0.25">
      <c r="A11" s="104" t="s">
        <v>111</v>
      </c>
      <c r="B11" s="213" t="s">
        <v>125</v>
      </c>
      <c r="C11" s="105" t="s">
        <v>81</v>
      </c>
      <c r="D11" s="199"/>
      <c r="E11" s="199"/>
      <c r="F11" s="199"/>
      <c r="G11" s="200">
        <f>'Global Procurement Plan 34M'!B41</f>
        <v>20000</v>
      </c>
      <c r="H11" s="287">
        <v>1</v>
      </c>
      <c r="I11" s="199"/>
      <c r="J11" s="202">
        <v>2</v>
      </c>
      <c r="K11" s="105" t="s">
        <v>1</v>
      </c>
      <c r="L11" s="203"/>
      <c r="M11" s="203"/>
      <c r="N11" s="204"/>
      <c r="O11" s="101"/>
      <c r="P11" s="101"/>
    </row>
    <row r="12" spans="1:32" ht="18" customHeight="1" x14ac:dyDescent="0.25">
      <c r="A12" s="104" t="s">
        <v>111</v>
      </c>
      <c r="B12" s="213" t="s">
        <v>126</v>
      </c>
      <c r="C12" s="105" t="s">
        <v>81</v>
      </c>
      <c r="D12" s="199"/>
      <c r="E12" s="199"/>
      <c r="F12" s="199"/>
      <c r="G12" s="200">
        <f>'Global Procurement Plan 34M'!B42</f>
        <v>100000</v>
      </c>
      <c r="H12" s="287">
        <v>1</v>
      </c>
      <c r="I12" s="199"/>
      <c r="J12" s="202">
        <v>2</v>
      </c>
      <c r="K12" s="105" t="s">
        <v>1</v>
      </c>
      <c r="L12" s="203"/>
      <c r="M12" s="203"/>
      <c r="N12" s="204"/>
      <c r="O12" s="101"/>
      <c r="P12" s="101"/>
    </row>
    <row r="13" spans="1:32" ht="18" customHeight="1" x14ac:dyDescent="0.25">
      <c r="A13" s="104" t="s">
        <v>111</v>
      </c>
      <c r="B13" s="213" t="s">
        <v>127</v>
      </c>
      <c r="C13" s="105" t="s">
        <v>81</v>
      </c>
      <c r="D13" s="199"/>
      <c r="E13" s="199"/>
      <c r="F13" s="199"/>
      <c r="G13" s="200">
        <f>'Global Procurement Plan 34M'!B43</f>
        <v>110000</v>
      </c>
      <c r="H13" s="290">
        <v>1</v>
      </c>
      <c r="I13" s="199"/>
      <c r="J13" s="202">
        <v>2</v>
      </c>
      <c r="K13" s="105" t="s">
        <v>1</v>
      </c>
      <c r="L13" s="203"/>
      <c r="M13" s="203"/>
      <c r="N13" s="204"/>
      <c r="O13" s="101"/>
      <c r="P13" s="101"/>
    </row>
    <row r="14" spans="1:32" ht="18" customHeight="1" thickBot="1" x14ac:dyDescent="0.3">
      <c r="A14" s="118" t="s">
        <v>111</v>
      </c>
      <c r="B14" s="110" t="s">
        <v>128</v>
      </c>
      <c r="C14" s="110" t="s">
        <v>81</v>
      </c>
      <c r="D14" s="110"/>
      <c r="E14" s="110"/>
      <c r="F14" s="110"/>
      <c r="G14" s="288">
        <f>'Global Procurement Plan 34M'!B44</f>
        <v>100000</v>
      </c>
      <c r="H14" s="295">
        <v>1</v>
      </c>
      <c r="I14" s="289"/>
      <c r="J14" s="209">
        <v>2</v>
      </c>
      <c r="K14" s="110" t="s">
        <v>1</v>
      </c>
      <c r="L14" s="110"/>
      <c r="M14" s="110"/>
      <c r="N14" s="111"/>
      <c r="O14" s="101"/>
      <c r="P14" s="101"/>
    </row>
    <row r="15" spans="1:32" s="26" customFormat="1" ht="25.5" customHeight="1" x14ac:dyDescent="0.25">
      <c r="A15" s="346" t="s">
        <v>97</v>
      </c>
      <c r="B15" s="346"/>
      <c r="C15" s="346"/>
      <c r="D15" s="346"/>
      <c r="E15" s="346"/>
      <c r="F15" s="346"/>
      <c r="G15" s="138">
        <f>SUM(G5:G14)</f>
        <v>1090000</v>
      </c>
      <c r="H15" s="134"/>
      <c r="I15" s="134"/>
      <c r="J15" s="135"/>
      <c r="K15" s="134"/>
      <c r="L15" s="134"/>
      <c r="M15" s="134"/>
      <c r="N15" s="134"/>
      <c r="O15" s="136"/>
      <c r="P15" s="136"/>
    </row>
    <row r="16" spans="1:32" ht="23.25" customHeight="1" thickBot="1" x14ac:dyDescent="0.3">
      <c r="G16" s="112"/>
      <c r="H16" s="112"/>
    </row>
    <row r="17" spans="1:16" ht="35.25" customHeight="1" x14ac:dyDescent="0.25">
      <c r="A17" s="318" t="s">
        <v>82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20"/>
      <c r="O17" s="101"/>
      <c r="P17" s="101"/>
    </row>
    <row r="18" spans="1:16" ht="15" customHeight="1" x14ac:dyDescent="0.25">
      <c r="A18" s="321" t="s">
        <v>65</v>
      </c>
      <c r="B18" s="322" t="s">
        <v>66</v>
      </c>
      <c r="C18" s="322" t="s">
        <v>67</v>
      </c>
      <c r="D18" s="323" t="s">
        <v>68</v>
      </c>
      <c r="E18" s="322" t="s">
        <v>69</v>
      </c>
      <c r="F18" s="323" t="s">
        <v>70</v>
      </c>
      <c r="G18" s="325" t="s">
        <v>71</v>
      </c>
      <c r="H18" s="326"/>
      <c r="I18" s="327"/>
      <c r="J18" s="322" t="s">
        <v>72</v>
      </c>
      <c r="K18" s="323" t="s">
        <v>73</v>
      </c>
      <c r="L18" s="322" t="s">
        <v>74</v>
      </c>
      <c r="M18" s="322"/>
      <c r="N18" s="333" t="s">
        <v>75</v>
      </c>
      <c r="O18" s="101"/>
      <c r="P18" s="101"/>
    </row>
    <row r="19" spans="1:16" ht="46.5" customHeight="1" x14ac:dyDescent="0.25">
      <c r="A19" s="321"/>
      <c r="B19" s="322"/>
      <c r="C19" s="322"/>
      <c r="D19" s="324"/>
      <c r="E19" s="322"/>
      <c r="F19" s="324"/>
      <c r="G19" s="283" t="s">
        <v>76</v>
      </c>
      <c r="H19" s="282" t="s">
        <v>77</v>
      </c>
      <c r="I19" s="282" t="s">
        <v>78</v>
      </c>
      <c r="J19" s="322"/>
      <c r="K19" s="324"/>
      <c r="L19" s="282" t="s">
        <v>79</v>
      </c>
      <c r="M19" s="282" t="s">
        <v>80</v>
      </c>
      <c r="N19" s="333"/>
      <c r="O19" s="101"/>
      <c r="P19" s="101"/>
    </row>
    <row r="20" spans="1:16" ht="30" customHeight="1" x14ac:dyDescent="0.25">
      <c r="A20" s="104" t="s">
        <v>111</v>
      </c>
      <c r="B20" s="105" t="s">
        <v>112</v>
      </c>
      <c r="C20" s="105" t="s">
        <v>81</v>
      </c>
      <c r="D20" s="105"/>
      <c r="E20" s="105"/>
      <c r="F20" s="105"/>
      <c r="G20" s="106">
        <f>'Global Procurement Plan 34M'!B108</f>
        <v>100000</v>
      </c>
      <c r="H20" s="291">
        <v>1</v>
      </c>
      <c r="I20" s="113"/>
      <c r="J20" s="114">
        <v>3</v>
      </c>
      <c r="K20" s="105" t="s">
        <v>1</v>
      </c>
      <c r="L20" s="107"/>
      <c r="M20" s="107"/>
      <c r="N20" s="108"/>
      <c r="O20" s="101"/>
      <c r="P20" s="101"/>
    </row>
    <row r="21" spans="1:16" ht="30" customHeight="1" x14ac:dyDescent="0.25">
      <c r="A21" s="104" t="s">
        <v>111</v>
      </c>
      <c r="B21" s="105" t="s">
        <v>113</v>
      </c>
      <c r="C21" s="199" t="s">
        <v>81</v>
      </c>
      <c r="D21" s="199"/>
      <c r="E21" s="199"/>
      <c r="F21" s="199"/>
      <c r="G21" s="200">
        <f>'Global Procurement Plan 34M'!B16</f>
        <v>1000000</v>
      </c>
      <c r="H21" s="291">
        <v>1</v>
      </c>
      <c r="I21" s="201"/>
      <c r="J21" s="207">
        <v>3</v>
      </c>
      <c r="K21" s="199" t="s">
        <v>1</v>
      </c>
      <c r="L21" s="203"/>
      <c r="M21" s="203"/>
      <c r="N21" s="204"/>
      <c r="O21" s="101"/>
      <c r="P21" s="101"/>
    </row>
    <row r="22" spans="1:16" ht="30" customHeight="1" x14ac:dyDescent="0.25">
      <c r="A22" s="104" t="s">
        <v>111</v>
      </c>
      <c r="B22" s="105" t="s">
        <v>115</v>
      </c>
      <c r="C22" s="199" t="s">
        <v>81</v>
      </c>
      <c r="D22" s="199"/>
      <c r="E22" s="199"/>
      <c r="F22" s="199"/>
      <c r="G22" s="218">
        <f>'Global Procurement Plan 34M'!B24</f>
        <v>1500000</v>
      </c>
      <c r="H22" s="291">
        <v>1</v>
      </c>
      <c r="I22" s="201"/>
      <c r="J22" s="202">
        <v>1</v>
      </c>
      <c r="K22" s="199" t="s">
        <v>1</v>
      </c>
      <c r="L22" s="203"/>
      <c r="M22" s="203"/>
      <c r="N22" s="204"/>
      <c r="O22" s="101"/>
      <c r="P22" s="101"/>
    </row>
    <row r="23" spans="1:16" ht="18" customHeight="1" x14ac:dyDescent="0.25">
      <c r="A23" s="104" t="s">
        <v>111</v>
      </c>
      <c r="B23" s="105" t="s">
        <v>116</v>
      </c>
      <c r="C23" s="199" t="s">
        <v>81</v>
      </c>
      <c r="D23" s="199"/>
      <c r="E23" s="199"/>
      <c r="F23" s="199"/>
      <c r="G23" s="200">
        <f>'Global Procurement Plan 34M'!B45</f>
        <v>4000</v>
      </c>
      <c r="H23" s="291">
        <v>1</v>
      </c>
      <c r="I23" s="201"/>
      <c r="J23" s="202">
        <v>1</v>
      </c>
      <c r="K23" s="199" t="s">
        <v>1</v>
      </c>
      <c r="L23" s="203"/>
      <c r="M23" s="203"/>
      <c r="N23" s="204"/>
      <c r="O23" s="101"/>
      <c r="P23" s="101"/>
    </row>
    <row r="24" spans="1:16" ht="18" customHeight="1" x14ac:dyDescent="0.25">
      <c r="A24" s="104" t="s">
        <v>111</v>
      </c>
      <c r="B24" s="105" t="s">
        <v>117</v>
      </c>
      <c r="C24" s="199" t="s">
        <v>81</v>
      </c>
      <c r="D24" s="199"/>
      <c r="E24" s="199"/>
      <c r="F24" s="199"/>
      <c r="G24" s="200">
        <f>'Global Procurement Plan 34M'!B76</f>
        <v>60000</v>
      </c>
      <c r="H24" s="291">
        <v>1</v>
      </c>
      <c r="I24" s="201"/>
      <c r="J24" s="202">
        <v>1</v>
      </c>
      <c r="K24" s="199" t="s">
        <v>1</v>
      </c>
      <c r="L24" s="203"/>
      <c r="M24" s="203"/>
      <c r="N24" s="204"/>
      <c r="O24" s="101"/>
      <c r="P24" s="101"/>
    </row>
    <row r="25" spans="1:16" ht="18" customHeight="1" x14ac:dyDescent="0.25">
      <c r="A25" s="104" t="s">
        <v>111</v>
      </c>
      <c r="B25" s="199" t="s">
        <v>118</v>
      </c>
      <c r="C25" s="199" t="s">
        <v>81</v>
      </c>
      <c r="D25" s="199"/>
      <c r="E25" s="199"/>
      <c r="F25" s="199"/>
      <c r="G25" s="200">
        <f>'Global Procurement Plan 34M'!B84</f>
        <v>250000</v>
      </c>
      <c r="H25" s="291">
        <v>1</v>
      </c>
      <c r="I25" s="201"/>
      <c r="J25" s="202">
        <v>1</v>
      </c>
      <c r="K25" s="199" t="s">
        <v>1</v>
      </c>
      <c r="L25" s="203"/>
      <c r="M25" s="203"/>
      <c r="N25" s="204"/>
      <c r="O25" s="101"/>
      <c r="P25" s="101"/>
    </row>
    <row r="26" spans="1:16" ht="18" customHeight="1" thickBot="1" x14ac:dyDescent="0.3">
      <c r="A26" s="118" t="s">
        <v>111</v>
      </c>
      <c r="B26" s="110" t="s">
        <v>119</v>
      </c>
      <c r="C26" s="110" t="s">
        <v>81</v>
      </c>
      <c r="D26" s="110"/>
      <c r="E26" s="110"/>
      <c r="F26" s="110"/>
      <c r="G26" s="137">
        <f>'Global Procurement Plan 34M'!B85</f>
        <v>350000</v>
      </c>
      <c r="H26" s="296">
        <v>1</v>
      </c>
      <c r="I26" s="141"/>
      <c r="J26" s="209">
        <v>1</v>
      </c>
      <c r="K26" s="110" t="s">
        <v>1</v>
      </c>
      <c r="L26" s="210"/>
      <c r="M26" s="210"/>
      <c r="N26" s="111"/>
      <c r="O26" s="101"/>
      <c r="P26" s="101"/>
    </row>
    <row r="27" spans="1:16" ht="24" customHeight="1" x14ac:dyDescent="0.25">
      <c r="A27" s="346" t="s">
        <v>98</v>
      </c>
      <c r="B27" s="346"/>
      <c r="C27" s="346"/>
      <c r="D27" s="346"/>
      <c r="E27" s="346"/>
      <c r="F27" s="346"/>
      <c r="G27" s="139">
        <f>SUM(G20:G26)</f>
        <v>3264000</v>
      </c>
      <c r="H27" s="134"/>
      <c r="I27" s="134"/>
      <c r="J27" s="134"/>
      <c r="K27" s="134"/>
      <c r="L27" s="134"/>
      <c r="M27" s="134"/>
      <c r="N27" s="134"/>
      <c r="O27" s="101"/>
      <c r="P27" s="101"/>
    </row>
    <row r="28" spans="1:16" ht="19.5" customHeight="1" thickBot="1" x14ac:dyDescent="0.3">
      <c r="A28" s="119"/>
      <c r="B28" s="119"/>
      <c r="C28" s="119"/>
      <c r="D28" s="119"/>
      <c r="E28" s="119"/>
      <c r="F28" s="119"/>
      <c r="G28" s="120"/>
      <c r="H28" s="119"/>
      <c r="I28" s="119"/>
      <c r="J28" s="119"/>
      <c r="K28" s="119"/>
      <c r="L28" s="119"/>
      <c r="M28" s="119"/>
      <c r="N28" s="119"/>
    </row>
    <row r="29" spans="1:16" s="140" customFormat="1" ht="15.75" customHeight="1" x14ac:dyDescent="0.25">
      <c r="A29" s="330" t="s">
        <v>83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2"/>
    </row>
    <row r="30" spans="1:16" s="140" customFormat="1" ht="15" customHeight="1" x14ac:dyDescent="0.25">
      <c r="A30" s="338" t="s">
        <v>65</v>
      </c>
      <c r="B30" s="339" t="s">
        <v>66</v>
      </c>
      <c r="C30" s="339" t="s">
        <v>67</v>
      </c>
      <c r="D30" s="340" t="s">
        <v>68</v>
      </c>
      <c r="E30" s="339" t="s">
        <v>69</v>
      </c>
      <c r="F30" s="340" t="s">
        <v>70</v>
      </c>
      <c r="G30" s="342" t="s">
        <v>84</v>
      </c>
      <c r="H30" s="343"/>
      <c r="I30" s="344"/>
      <c r="J30" s="339" t="s">
        <v>72</v>
      </c>
      <c r="K30" s="340" t="s">
        <v>73</v>
      </c>
      <c r="L30" s="339" t="s">
        <v>74</v>
      </c>
      <c r="M30" s="339"/>
      <c r="N30" s="334" t="s">
        <v>75</v>
      </c>
    </row>
    <row r="31" spans="1:16" s="140" customFormat="1" ht="39.75" customHeight="1" x14ac:dyDescent="0.25">
      <c r="A31" s="338"/>
      <c r="B31" s="339"/>
      <c r="C31" s="339"/>
      <c r="D31" s="341"/>
      <c r="E31" s="339"/>
      <c r="F31" s="341"/>
      <c r="G31" s="286" t="s">
        <v>76</v>
      </c>
      <c r="H31" s="285" t="s">
        <v>77</v>
      </c>
      <c r="I31" s="285" t="s">
        <v>78</v>
      </c>
      <c r="J31" s="339"/>
      <c r="K31" s="341"/>
      <c r="L31" s="285" t="s">
        <v>85</v>
      </c>
      <c r="M31" s="285" t="s">
        <v>80</v>
      </c>
      <c r="N31" s="334"/>
    </row>
    <row r="32" spans="1:16" s="239" customFormat="1" ht="18.75" customHeight="1" x14ac:dyDescent="0.25">
      <c r="A32" s="104" t="s">
        <v>111</v>
      </c>
      <c r="B32" s="234" t="s">
        <v>149</v>
      </c>
      <c r="C32" s="235"/>
      <c r="D32" s="236"/>
      <c r="E32" s="235"/>
      <c r="F32" s="236"/>
      <c r="G32" s="240">
        <f>'Global Procurement Plan 34M'!B18</f>
        <v>3500000</v>
      </c>
      <c r="H32" s="292">
        <v>1</v>
      </c>
      <c r="I32" s="235"/>
      <c r="J32" s="202">
        <v>1</v>
      </c>
      <c r="K32" s="115" t="s">
        <v>1</v>
      </c>
      <c r="L32" s="235"/>
      <c r="M32" s="235"/>
      <c r="N32" s="238"/>
    </row>
    <row r="33" spans="1:14" x14ac:dyDescent="0.25">
      <c r="A33" s="104" t="s">
        <v>111</v>
      </c>
      <c r="B33" s="115" t="s">
        <v>130</v>
      </c>
      <c r="C33" s="115"/>
      <c r="D33" s="115"/>
      <c r="E33" s="115"/>
      <c r="F33" s="115"/>
      <c r="G33" s="216">
        <f>'Global Procurement Plan 34M'!B20</f>
        <v>700000</v>
      </c>
      <c r="H33" s="292">
        <v>1</v>
      </c>
      <c r="I33" s="115"/>
      <c r="J33" s="202">
        <v>1</v>
      </c>
      <c r="K33" s="115" t="s">
        <v>1</v>
      </c>
      <c r="L33" s="115"/>
      <c r="M33" s="115"/>
      <c r="N33" s="117"/>
    </row>
    <row r="34" spans="1:14" x14ac:dyDescent="0.25">
      <c r="A34" s="104" t="s">
        <v>111</v>
      </c>
      <c r="B34" s="214" t="s">
        <v>150</v>
      </c>
      <c r="C34" s="115"/>
      <c r="D34" s="115"/>
      <c r="E34" s="115"/>
      <c r="F34" s="214"/>
      <c r="G34" s="217">
        <f>'Global Procurement Plan 34M'!B21</f>
        <v>1800000</v>
      </c>
      <c r="H34" s="292">
        <v>1</v>
      </c>
      <c r="I34" s="214"/>
      <c r="J34" s="202">
        <v>1</v>
      </c>
      <c r="K34" s="115" t="s">
        <v>1</v>
      </c>
      <c r="L34" s="115"/>
      <c r="M34" s="115"/>
      <c r="N34" s="117"/>
    </row>
    <row r="35" spans="1:14" x14ac:dyDescent="0.25">
      <c r="A35" s="104" t="s">
        <v>111</v>
      </c>
      <c r="B35" s="214" t="s">
        <v>131</v>
      </c>
      <c r="C35" s="115"/>
      <c r="D35" s="115"/>
      <c r="E35" s="115"/>
      <c r="F35" s="214"/>
      <c r="G35" s="217">
        <f>'Global Procurement Plan 34M'!B25</f>
        <v>1300000</v>
      </c>
      <c r="H35" s="292">
        <v>1</v>
      </c>
      <c r="I35" s="214"/>
      <c r="J35" s="202">
        <v>1</v>
      </c>
      <c r="K35" s="115" t="s">
        <v>1</v>
      </c>
      <c r="L35" s="115"/>
      <c r="M35" s="115"/>
      <c r="N35" s="117"/>
    </row>
    <row r="36" spans="1:14" x14ac:dyDescent="0.25">
      <c r="A36" s="104" t="s">
        <v>111</v>
      </c>
      <c r="B36" s="214" t="s">
        <v>132</v>
      </c>
      <c r="C36" s="115"/>
      <c r="D36" s="115"/>
      <c r="E36" s="115"/>
      <c r="F36" s="214"/>
      <c r="G36" s="217">
        <f>'Global Procurement Plan 34M'!B28</f>
        <v>7000000</v>
      </c>
      <c r="H36" s="292">
        <v>1</v>
      </c>
      <c r="I36" s="214"/>
      <c r="J36" s="202">
        <v>1</v>
      </c>
      <c r="K36" s="115" t="s">
        <v>1</v>
      </c>
      <c r="L36" s="115"/>
      <c r="M36" s="115"/>
      <c r="N36" s="117"/>
    </row>
    <row r="37" spans="1:14" x14ac:dyDescent="0.25">
      <c r="A37" s="104" t="s">
        <v>111</v>
      </c>
      <c r="B37" s="214" t="s">
        <v>133</v>
      </c>
      <c r="C37" s="115"/>
      <c r="D37" s="115"/>
      <c r="E37" s="115"/>
      <c r="F37" s="214"/>
      <c r="G37" s="217">
        <f>'Global Procurement Plan 34M'!B39</f>
        <v>30000</v>
      </c>
      <c r="H37" s="292">
        <v>1</v>
      </c>
      <c r="I37" s="214"/>
      <c r="J37" s="202">
        <v>1</v>
      </c>
      <c r="K37" s="115" t="s">
        <v>1</v>
      </c>
      <c r="L37" s="115"/>
      <c r="M37" s="115"/>
      <c r="N37" s="117"/>
    </row>
    <row r="38" spans="1:14" x14ac:dyDescent="0.25">
      <c r="A38" s="104" t="s">
        <v>111</v>
      </c>
      <c r="B38" s="214" t="s">
        <v>134</v>
      </c>
      <c r="C38" s="115"/>
      <c r="D38" s="115"/>
      <c r="E38" s="115"/>
      <c r="F38" s="214"/>
      <c r="G38" s="217">
        <f>'Global Procurement Plan 34M'!B46</f>
        <v>1021000</v>
      </c>
      <c r="H38" s="292">
        <v>1</v>
      </c>
      <c r="I38" s="214"/>
      <c r="J38" s="202">
        <v>1</v>
      </c>
      <c r="K38" s="115" t="s">
        <v>1</v>
      </c>
      <c r="L38" s="115"/>
      <c r="M38" s="115"/>
      <c r="N38" s="117"/>
    </row>
    <row r="39" spans="1:14" x14ac:dyDescent="0.25">
      <c r="A39" s="104" t="s">
        <v>111</v>
      </c>
      <c r="B39" s="214" t="s">
        <v>135</v>
      </c>
      <c r="C39" s="115"/>
      <c r="D39" s="115"/>
      <c r="E39" s="115"/>
      <c r="F39" s="214"/>
      <c r="G39" s="217">
        <f>'Global Procurement Plan 34M'!B63</f>
        <v>1975000</v>
      </c>
      <c r="H39" s="292">
        <v>1</v>
      </c>
      <c r="I39" s="214"/>
      <c r="J39" s="202">
        <v>1</v>
      </c>
      <c r="K39" s="115" t="s">
        <v>1</v>
      </c>
      <c r="L39" s="115"/>
      <c r="M39" s="115"/>
      <c r="N39" s="117"/>
    </row>
    <row r="40" spans="1:14" x14ac:dyDescent="0.25">
      <c r="A40" s="104" t="s">
        <v>111</v>
      </c>
      <c r="B40" s="214" t="s">
        <v>136</v>
      </c>
      <c r="C40" s="115"/>
      <c r="D40" s="115"/>
      <c r="E40" s="115"/>
      <c r="F40" s="214"/>
      <c r="G40" s="217">
        <f>'Global Procurement Plan 34M'!B71</f>
        <v>1420000</v>
      </c>
      <c r="H40" s="292">
        <v>1</v>
      </c>
      <c r="I40" s="214"/>
      <c r="J40" s="202">
        <v>1</v>
      </c>
      <c r="K40" s="115" t="s">
        <v>1</v>
      </c>
      <c r="L40" s="115"/>
      <c r="M40" s="115"/>
      <c r="N40" s="117"/>
    </row>
    <row r="41" spans="1:14" x14ac:dyDescent="0.25">
      <c r="A41" s="104" t="s">
        <v>111</v>
      </c>
      <c r="B41" s="214" t="s">
        <v>137</v>
      </c>
      <c r="C41" s="115"/>
      <c r="D41" s="115"/>
      <c r="E41" s="115"/>
      <c r="F41" s="214"/>
      <c r="G41" s="217">
        <f>'Global Procurement Plan 34M'!B77</f>
        <v>30000</v>
      </c>
      <c r="H41" s="292">
        <v>1</v>
      </c>
      <c r="I41" s="214"/>
      <c r="J41" s="202">
        <v>1</v>
      </c>
      <c r="K41" s="115" t="s">
        <v>1</v>
      </c>
      <c r="L41" s="115"/>
      <c r="M41" s="115"/>
      <c r="N41" s="117"/>
    </row>
    <row r="42" spans="1:14" x14ac:dyDescent="0.25">
      <c r="A42" s="104" t="s">
        <v>111</v>
      </c>
      <c r="B42" s="214" t="s">
        <v>138</v>
      </c>
      <c r="C42" s="115"/>
      <c r="D42" s="115"/>
      <c r="E42" s="115"/>
      <c r="F42" s="214"/>
      <c r="G42" s="217">
        <f>'Global Procurement Plan 34M'!B91</f>
        <v>540000</v>
      </c>
      <c r="H42" s="292">
        <v>1</v>
      </c>
      <c r="I42" s="214"/>
      <c r="J42" s="220">
        <v>2</v>
      </c>
      <c r="K42" s="115" t="s">
        <v>1</v>
      </c>
      <c r="L42" s="115"/>
      <c r="M42" s="115"/>
      <c r="N42" s="117"/>
    </row>
    <row r="43" spans="1:14" x14ac:dyDescent="0.25">
      <c r="A43" s="104" t="s">
        <v>111</v>
      </c>
      <c r="B43" s="214" t="s">
        <v>139</v>
      </c>
      <c r="C43" s="115"/>
      <c r="D43" s="115"/>
      <c r="E43" s="115"/>
      <c r="F43" s="214"/>
      <c r="G43" s="217">
        <f>'Global Procurement Plan 34M'!B94</f>
        <v>910000</v>
      </c>
      <c r="H43" s="292">
        <v>1</v>
      </c>
      <c r="I43" s="214"/>
      <c r="J43" s="220">
        <v>2</v>
      </c>
      <c r="K43" s="115" t="s">
        <v>1</v>
      </c>
      <c r="L43" s="115"/>
      <c r="M43" s="115"/>
      <c r="N43" s="117"/>
    </row>
    <row r="44" spans="1:14" ht="15.75" thickBot="1" x14ac:dyDescent="0.3">
      <c r="A44" s="118" t="s">
        <v>111</v>
      </c>
      <c r="B44" s="128" t="s">
        <v>140</v>
      </c>
      <c r="C44" s="128"/>
      <c r="D44" s="128"/>
      <c r="E44" s="128"/>
      <c r="F44" s="128"/>
      <c r="G44" s="221">
        <f>'Global Procurement Plan 34M'!B97</f>
        <v>1900000</v>
      </c>
      <c r="H44" s="297">
        <v>1</v>
      </c>
      <c r="I44" s="128"/>
      <c r="J44" s="222">
        <v>2</v>
      </c>
      <c r="K44" s="128" t="s">
        <v>1</v>
      </c>
      <c r="L44" s="128"/>
      <c r="M44" s="128"/>
      <c r="N44" s="223"/>
    </row>
    <row r="45" spans="1:14" ht="21" customHeight="1" x14ac:dyDescent="0.25">
      <c r="A45" s="346" t="s">
        <v>99</v>
      </c>
      <c r="B45" s="346"/>
      <c r="C45" s="346"/>
      <c r="D45" s="346"/>
      <c r="E45" s="346"/>
      <c r="F45" s="346"/>
      <c r="G45" s="139">
        <f>SUM(G32:G44)</f>
        <v>22126000</v>
      </c>
      <c r="H45" s="134"/>
      <c r="I45" s="134"/>
      <c r="J45" s="134"/>
      <c r="K45" s="134"/>
      <c r="L45" s="134"/>
      <c r="M45" s="134"/>
      <c r="N45" s="134"/>
    </row>
    <row r="46" spans="1:14" ht="22.5" customHeight="1" thickBot="1" x14ac:dyDescent="0.3">
      <c r="G46" s="122"/>
    </row>
    <row r="47" spans="1:14" ht="15.75" customHeight="1" x14ac:dyDescent="0.25">
      <c r="A47" s="335" t="s">
        <v>86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7"/>
      <c r="M47" s="284"/>
    </row>
    <row r="48" spans="1:14" ht="15" customHeight="1" x14ac:dyDescent="0.25">
      <c r="A48" s="321" t="s">
        <v>65</v>
      </c>
      <c r="B48" s="322" t="s">
        <v>66</v>
      </c>
      <c r="C48" s="322" t="s">
        <v>67</v>
      </c>
      <c r="D48" s="323" t="s">
        <v>68</v>
      </c>
      <c r="E48" s="323" t="s">
        <v>70</v>
      </c>
      <c r="F48" s="325" t="s">
        <v>84</v>
      </c>
      <c r="G48" s="326"/>
      <c r="H48" s="327"/>
      <c r="I48" s="322" t="s">
        <v>72</v>
      </c>
      <c r="J48" s="323" t="s">
        <v>73</v>
      </c>
      <c r="K48" s="322" t="s">
        <v>74</v>
      </c>
      <c r="L48" s="322"/>
      <c r="M48" s="333" t="s">
        <v>75</v>
      </c>
    </row>
    <row r="49" spans="1:14" ht="42" customHeight="1" x14ac:dyDescent="0.25">
      <c r="A49" s="321"/>
      <c r="B49" s="322"/>
      <c r="C49" s="322"/>
      <c r="D49" s="324"/>
      <c r="E49" s="324"/>
      <c r="F49" s="283" t="s">
        <v>76</v>
      </c>
      <c r="G49" s="282" t="s">
        <v>77</v>
      </c>
      <c r="H49" s="282" t="s">
        <v>78</v>
      </c>
      <c r="I49" s="322"/>
      <c r="J49" s="324"/>
      <c r="K49" s="282" t="s">
        <v>79</v>
      </c>
      <c r="L49" s="282" t="s">
        <v>80</v>
      </c>
      <c r="M49" s="333"/>
    </row>
    <row r="50" spans="1:14" ht="26.25" customHeight="1" x14ac:dyDescent="0.25">
      <c r="A50" s="104" t="s">
        <v>111</v>
      </c>
      <c r="B50" s="61" t="s">
        <v>141</v>
      </c>
      <c r="C50" s="124"/>
      <c r="D50" s="125"/>
      <c r="E50" s="121"/>
      <c r="F50" s="229">
        <f>'Global Procurement Plan 34M'!B103</f>
        <v>500000</v>
      </c>
      <c r="G50" s="293">
        <v>1</v>
      </c>
      <c r="H50" s="126"/>
      <c r="I50" s="114">
        <v>3</v>
      </c>
      <c r="J50" s="115"/>
      <c r="K50" s="116"/>
      <c r="L50" s="116"/>
      <c r="M50" s="123"/>
    </row>
    <row r="51" spans="1:14" ht="26.25" customHeight="1" x14ac:dyDescent="0.25">
      <c r="A51" s="104" t="s">
        <v>111</v>
      </c>
      <c r="B51" s="61" t="s">
        <v>142</v>
      </c>
      <c r="C51" s="224"/>
      <c r="D51" s="225"/>
      <c r="E51" s="121"/>
      <c r="F51" s="229">
        <f>'Global Procurement Plan 34M'!B104</f>
        <v>250000</v>
      </c>
      <c r="G51" s="293">
        <v>1</v>
      </c>
      <c r="H51" s="226"/>
      <c r="I51" s="114">
        <v>3</v>
      </c>
      <c r="J51" s="214"/>
      <c r="K51" s="227"/>
      <c r="L51" s="227"/>
      <c r="M51" s="228"/>
    </row>
    <row r="52" spans="1:14" ht="18" customHeight="1" x14ac:dyDescent="0.25">
      <c r="A52" s="104" t="s">
        <v>111</v>
      </c>
      <c r="B52" s="61" t="s">
        <v>143</v>
      </c>
      <c r="C52" s="224"/>
      <c r="D52" s="225"/>
      <c r="E52" s="121"/>
      <c r="F52" s="229">
        <f>'Global Procurement Plan 34M'!B105</f>
        <v>450000</v>
      </c>
      <c r="G52" s="293">
        <v>1</v>
      </c>
      <c r="H52" s="226"/>
      <c r="I52" s="114">
        <v>3</v>
      </c>
      <c r="J52" s="214"/>
      <c r="K52" s="227"/>
      <c r="L52" s="227"/>
      <c r="M52" s="228"/>
    </row>
    <row r="53" spans="1:14" ht="18" customHeight="1" x14ac:dyDescent="0.25">
      <c r="A53" s="104" t="s">
        <v>111</v>
      </c>
      <c r="B53" s="232" t="s">
        <v>144</v>
      </c>
      <c r="C53" s="224"/>
      <c r="D53" s="225"/>
      <c r="E53" s="121"/>
      <c r="F53" s="233">
        <f>'Global Procurement Plan 34M'!B110</f>
        <v>500000</v>
      </c>
      <c r="G53" s="293">
        <v>1</v>
      </c>
      <c r="H53" s="226"/>
      <c r="I53" s="114">
        <v>3</v>
      </c>
      <c r="J53" s="214"/>
      <c r="K53" s="227"/>
      <c r="L53" s="227"/>
      <c r="M53" s="228"/>
    </row>
    <row r="54" spans="1:14" ht="18" customHeight="1" x14ac:dyDescent="0.25">
      <c r="A54" s="104" t="s">
        <v>111</v>
      </c>
      <c r="B54" s="232" t="s">
        <v>145</v>
      </c>
      <c r="C54" s="224"/>
      <c r="D54" s="225"/>
      <c r="E54" s="121"/>
      <c r="F54" s="233">
        <f>'Global Procurement Plan 34M'!B118</f>
        <v>1500000</v>
      </c>
      <c r="G54" s="293">
        <v>1</v>
      </c>
      <c r="H54" s="226"/>
      <c r="I54" s="114">
        <v>3</v>
      </c>
      <c r="J54" s="214"/>
      <c r="K54" s="227"/>
      <c r="L54" s="227"/>
      <c r="M54" s="228"/>
    </row>
    <row r="55" spans="1:14" ht="27.75" customHeight="1" x14ac:dyDescent="0.25">
      <c r="A55" s="104" t="s">
        <v>111</v>
      </c>
      <c r="B55" s="232" t="s">
        <v>146</v>
      </c>
      <c r="C55" s="224"/>
      <c r="D55" s="225"/>
      <c r="E55" s="121"/>
      <c r="F55" s="233">
        <f>'Global Procurement Plan 34M'!B112</f>
        <v>2000000</v>
      </c>
      <c r="G55" s="293">
        <v>1</v>
      </c>
      <c r="H55" s="226"/>
      <c r="I55" s="114">
        <v>3</v>
      </c>
      <c r="J55" s="214"/>
      <c r="K55" s="227"/>
      <c r="L55" s="227"/>
      <c r="M55" s="228"/>
    </row>
    <row r="56" spans="1:14" ht="27.75" customHeight="1" x14ac:dyDescent="0.25">
      <c r="A56" s="104" t="s">
        <v>111</v>
      </c>
      <c r="B56" s="232" t="s">
        <v>147</v>
      </c>
      <c r="C56" s="224"/>
      <c r="D56" s="225"/>
      <c r="E56" s="121"/>
      <c r="F56" s="233">
        <f>'Global Procurement Plan 34M'!B15</f>
        <v>150000</v>
      </c>
      <c r="G56" s="293">
        <v>1</v>
      </c>
      <c r="H56" s="226"/>
      <c r="I56" s="202">
        <v>1</v>
      </c>
      <c r="J56" s="214"/>
      <c r="K56" s="227"/>
      <c r="L56" s="227"/>
      <c r="M56" s="228"/>
    </row>
    <row r="57" spans="1:14" ht="18" customHeight="1" x14ac:dyDescent="0.25">
      <c r="A57" s="104" t="s">
        <v>111</v>
      </c>
      <c r="B57" s="232" t="s">
        <v>151</v>
      </c>
      <c r="C57" s="224"/>
      <c r="D57" s="225"/>
      <c r="E57" s="121"/>
      <c r="F57" s="233">
        <f>'Global Procurement Plan 34M'!B79</f>
        <v>50000</v>
      </c>
      <c r="G57" s="293">
        <v>1</v>
      </c>
      <c r="H57" s="226"/>
      <c r="I57" s="202">
        <v>1</v>
      </c>
      <c r="J57" s="214"/>
      <c r="K57" s="227"/>
      <c r="L57" s="227"/>
      <c r="M57" s="228"/>
    </row>
    <row r="58" spans="1:14" ht="18" customHeight="1" x14ac:dyDescent="0.25">
      <c r="A58" s="104" t="s">
        <v>111</v>
      </c>
      <c r="B58" s="232" t="s">
        <v>152</v>
      </c>
      <c r="C58" s="224"/>
      <c r="D58" s="225"/>
      <c r="E58" s="121"/>
      <c r="F58" s="233">
        <f>'Global Procurement Plan 34M'!B80</f>
        <v>30000</v>
      </c>
      <c r="G58" s="293">
        <v>1</v>
      </c>
      <c r="H58" s="226"/>
      <c r="I58" s="202">
        <v>1</v>
      </c>
      <c r="J58" s="214"/>
      <c r="K58" s="227"/>
      <c r="L58" s="227"/>
      <c r="M58" s="228"/>
    </row>
    <row r="59" spans="1:14" ht="18" customHeight="1" thickBot="1" x14ac:dyDescent="0.3">
      <c r="A59" s="118" t="s">
        <v>111</v>
      </c>
      <c r="B59" s="248" t="s">
        <v>153</v>
      </c>
      <c r="C59" s="249"/>
      <c r="D59" s="146"/>
      <c r="E59" s="147"/>
      <c r="F59" s="250">
        <f>'Global Procurement Plan 34M'!B81</f>
        <v>35000</v>
      </c>
      <c r="G59" s="298">
        <v>1</v>
      </c>
      <c r="H59" s="131"/>
      <c r="I59" s="209">
        <v>1</v>
      </c>
      <c r="J59" s="128"/>
      <c r="K59" s="148"/>
      <c r="L59" s="148"/>
      <c r="M59" s="149"/>
    </row>
    <row r="60" spans="1:14" ht="23.25" customHeight="1" x14ac:dyDescent="0.25">
      <c r="A60" s="346" t="s">
        <v>100</v>
      </c>
      <c r="B60" s="346"/>
      <c r="C60" s="346"/>
      <c r="D60" s="346"/>
      <c r="E60" s="346"/>
      <c r="F60" s="150">
        <f>SUM(F50:F59)</f>
        <v>5465000</v>
      </c>
      <c r="G60" s="142"/>
      <c r="H60" s="143"/>
      <c r="I60" s="135"/>
      <c r="J60" s="134"/>
      <c r="K60" s="144"/>
      <c r="L60" s="144"/>
      <c r="M60" s="134"/>
    </row>
    <row r="61" spans="1:14" ht="21.75" customHeight="1" thickBot="1" x14ac:dyDescent="0.3">
      <c r="F61" s="122"/>
      <c r="G61" s="122"/>
      <c r="H61" s="122"/>
    </row>
    <row r="62" spans="1:14" ht="15.75" customHeight="1" x14ac:dyDescent="0.25">
      <c r="A62" s="335" t="s">
        <v>87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7"/>
    </row>
    <row r="63" spans="1:14" ht="15" customHeight="1" x14ac:dyDescent="0.25">
      <c r="A63" s="321" t="s">
        <v>65</v>
      </c>
      <c r="B63" s="322" t="s">
        <v>66</v>
      </c>
      <c r="C63" s="322" t="s">
        <v>67</v>
      </c>
      <c r="D63" s="323" t="s">
        <v>68</v>
      </c>
      <c r="E63" s="323" t="s">
        <v>70</v>
      </c>
      <c r="F63" s="325" t="s">
        <v>71</v>
      </c>
      <c r="G63" s="326"/>
      <c r="H63" s="327"/>
      <c r="I63" s="322" t="s">
        <v>88</v>
      </c>
      <c r="J63" s="322" t="s">
        <v>72</v>
      </c>
      <c r="K63" s="323" t="s">
        <v>73</v>
      </c>
      <c r="L63" s="322" t="s">
        <v>74</v>
      </c>
      <c r="M63" s="322"/>
      <c r="N63" s="333" t="s">
        <v>75</v>
      </c>
    </row>
    <row r="64" spans="1:14" ht="41.25" customHeight="1" x14ac:dyDescent="0.25">
      <c r="A64" s="321"/>
      <c r="B64" s="322"/>
      <c r="C64" s="322"/>
      <c r="D64" s="324"/>
      <c r="E64" s="324"/>
      <c r="F64" s="102" t="s">
        <v>76</v>
      </c>
      <c r="G64" s="102" t="s">
        <v>77</v>
      </c>
      <c r="H64" s="102" t="s">
        <v>78</v>
      </c>
      <c r="I64" s="323"/>
      <c r="J64" s="323"/>
      <c r="K64" s="324"/>
      <c r="L64" s="103" t="s">
        <v>89</v>
      </c>
      <c r="M64" s="103" t="s">
        <v>80</v>
      </c>
      <c r="N64" s="333"/>
    </row>
    <row r="65" spans="1:14" s="239" customFormat="1" ht="18" customHeight="1" x14ac:dyDescent="0.25">
      <c r="A65" s="251" t="s">
        <v>111</v>
      </c>
      <c r="B65" s="252" t="s">
        <v>154</v>
      </c>
      <c r="C65" s="237"/>
      <c r="D65" s="235"/>
      <c r="E65" s="235"/>
      <c r="F65" s="254">
        <f>'Global Procurement Plan 34M'!B23</f>
        <v>30000</v>
      </c>
      <c r="G65" s="292">
        <v>1</v>
      </c>
      <c r="H65" s="235"/>
      <c r="I65" s="202">
        <v>1</v>
      </c>
      <c r="J65" s="235"/>
      <c r="K65" s="235"/>
      <c r="L65" s="235"/>
      <c r="M65" s="235"/>
      <c r="N65" s="253"/>
    </row>
    <row r="66" spans="1:14" s="26" customFormat="1" ht="18" customHeight="1" x14ac:dyDescent="0.25">
      <c r="A66" s="246"/>
      <c r="B66" s="241"/>
      <c r="C66" s="241"/>
      <c r="D66" s="242"/>
      <c r="E66" s="242"/>
      <c r="F66" s="242"/>
      <c r="G66" s="242"/>
      <c r="H66" s="242"/>
      <c r="I66" s="242"/>
      <c r="J66" s="242"/>
      <c r="K66" s="242"/>
      <c r="L66" s="241"/>
      <c r="M66" s="241"/>
      <c r="N66" s="243"/>
    </row>
    <row r="67" spans="1:14" ht="18" customHeight="1" thickBot="1" x14ac:dyDescent="0.3">
      <c r="A67" s="145"/>
      <c r="B67" s="127"/>
      <c r="C67" s="128"/>
      <c r="D67" s="128"/>
      <c r="E67" s="129"/>
      <c r="F67" s="130"/>
      <c r="G67" s="131"/>
      <c r="H67" s="131"/>
      <c r="I67" s="132"/>
      <c r="J67" s="132"/>
      <c r="K67" s="128"/>
      <c r="L67" s="244"/>
      <c r="M67" s="245"/>
      <c r="N67" s="111"/>
    </row>
    <row r="68" spans="1:14" ht="27" customHeight="1" x14ac:dyDescent="0.25">
      <c r="A68" s="346" t="s">
        <v>101</v>
      </c>
      <c r="B68" s="346"/>
      <c r="C68" s="346"/>
      <c r="D68" s="346"/>
      <c r="E68" s="346"/>
      <c r="F68" s="150">
        <f>SUM(F65:F67)</f>
        <v>30000</v>
      </c>
      <c r="G68" s="143"/>
      <c r="H68" s="143"/>
      <c r="I68" s="135"/>
      <c r="J68" s="135"/>
      <c r="K68" s="134"/>
      <c r="L68" s="151"/>
      <c r="M68" s="152"/>
      <c r="N68" s="134"/>
    </row>
    <row r="69" spans="1:14" ht="28.5" customHeight="1" thickBot="1" x14ac:dyDescent="0.3">
      <c r="E69" s="122"/>
      <c r="F69" s="122"/>
      <c r="G69" s="112"/>
    </row>
    <row r="70" spans="1:14" ht="33" customHeight="1" x14ac:dyDescent="0.25">
      <c r="A70" s="335" t="s">
        <v>90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7"/>
    </row>
    <row r="71" spans="1:14" ht="15" customHeight="1" x14ac:dyDescent="0.25">
      <c r="A71" s="321" t="s">
        <v>65</v>
      </c>
      <c r="B71" s="322" t="s">
        <v>66</v>
      </c>
      <c r="C71" s="322" t="s">
        <v>67</v>
      </c>
      <c r="D71" s="323" t="s">
        <v>68</v>
      </c>
      <c r="E71" s="323" t="s">
        <v>70</v>
      </c>
      <c r="F71" s="325" t="s">
        <v>84</v>
      </c>
      <c r="G71" s="326"/>
      <c r="H71" s="327"/>
      <c r="I71" s="322" t="s">
        <v>72</v>
      </c>
      <c r="J71" s="323" t="s">
        <v>73</v>
      </c>
      <c r="K71" s="322" t="s">
        <v>74</v>
      </c>
      <c r="L71" s="322"/>
      <c r="M71" s="333" t="s">
        <v>75</v>
      </c>
    </row>
    <row r="72" spans="1:14" ht="33" customHeight="1" x14ac:dyDescent="0.25">
      <c r="A72" s="345"/>
      <c r="B72" s="323"/>
      <c r="C72" s="323"/>
      <c r="D72" s="324"/>
      <c r="E72" s="324"/>
      <c r="F72" s="283" t="s">
        <v>76</v>
      </c>
      <c r="G72" s="283" t="s">
        <v>77</v>
      </c>
      <c r="H72" s="283" t="s">
        <v>78</v>
      </c>
      <c r="I72" s="323"/>
      <c r="J72" s="324"/>
      <c r="K72" s="282" t="s">
        <v>91</v>
      </c>
      <c r="L72" s="282" t="s">
        <v>92</v>
      </c>
      <c r="M72" s="333"/>
    </row>
    <row r="73" spans="1:14" s="239" customFormat="1" ht="18" customHeight="1" x14ac:dyDescent="0.25">
      <c r="A73" s="251" t="s">
        <v>111</v>
      </c>
      <c r="B73" s="255" t="s">
        <v>160</v>
      </c>
      <c r="C73" s="235"/>
      <c r="D73" s="235"/>
      <c r="E73" s="235"/>
      <c r="F73" s="254">
        <f>'Global Procurement Plan 34M'!B107</f>
        <v>100000</v>
      </c>
      <c r="G73" s="292">
        <v>1</v>
      </c>
      <c r="H73" s="235"/>
      <c r="I73" s="114">
        <v>3</v>
      </c>
      <c r="J73" s="235"/>
      <c r="K73" s="237"/>
      <c r="L73" s="237"/>
      <c r="M73" s="253"/>
    </row>
    <row r="74" spans="1:14" s="239" customFormat="1" ht="18" customHeight="1" x14ac:dyDescent="0.25">
      <c r="A74" s="251" t="s">
        <v>111</v>
      </c>
      <c r="B74" s="255" t="s">
        <v>155</v>
      </c>
      <c r="C74" s="255"/>
      <c r="D74" s="255"/>
      <c r="E74" s="235"/>
      <c r="F74" s="254">
        <f>'Global Procurement Plan 34M'!B109</f>
        <v>150000</v>
      </c>
      <c r="G74" s="292">
        <v>1</v>
      </c>
      <c r="H74" s="235"/>
      <c r="I74" s="114">
        <v>3</v>
      </c>
      <c r="J74" s="235"/>
      <c r="K74" s="237"/>
      <c r="L74" s="237"/>
      <c r="M74" s="253"/>
    </row>
    <row r="75" spans="1:14" s="239" customFormat="1" ht="18" customHeight="1" thickBot="1" x14ac:dyDescent="0.3">
      <c r="A75" s="256" t="s">
        <v>111</v>
      </c>
      <c r="B75" s="257" t="s">
        <v>156</v>
      </c>
      <c r="C75" s="257"/>
      <c r="D75" s="257"/>
      <c r="E75" s="258"/>
      <c r="F75" s="259">
        <f>'Global Procurement Plan 34M'!B19</f>
        <v>500000</v>
      </c>
      <c r="G75" s="297">
        <v>1</v>
      </c>
      <c r="H75" s="258"/>
      <c r="I75" s="209">
        <v>1</v>
      </c>
      <c r="J75" s="258"/>
      <c r="K75" s="258"/>
      <c r="L75" s="258"/>
      <c r="M75" s="260"/>
    </row>
    <row r="76" spans="1:14" ht="27.75" customHeight="1" x14ac:dyDescent="0.25">
      <c r="A76" s="346" t="s">
        <v>102</v>
      </c>
      <c r="B76" s="346"/>
      <c r="C76" s="346"/>
      <c r="D76" s="346"/>
      <c r="E76" s="346"/>
      <c r="F76" s="139">
        <f>SUM(F73:F75)</f>
        <v>750000</v>
      </c>
      <c r="G76" s="134"/>
      <c r="H76" s="153"/>
      <c r="I76" s="134"/>
      <c r="J76" s="134"/>
      <c r="K76" s="134"/>
      <c r="L76" s="134"/>
      <c r="M76" s="134"/>
    </row>
    <row r="77" spans="1:14" ht="27" customHeight="1" thickBot="1" x14ac:dyDescent="0.3">
      <c r="F77" s="122"/>
    </row>
    <row r="78" spans="1:14" ht="30" customHeight="1" x14ac:dyDescent="0.25">
      <c r="A78" s="335" t="s">
        <v>93</v>
      </c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7"/>
    </row>
    <row r="79" spans="1:14" ht="18" customHeight="1" x14ac:dyDescent="0.25">
      <c r="A79" s="321" t="s">
        <v>65</v>
      </c>
      <c r="B79" s="322" t="s">
        <v>94</v>
      </c>
      <c r="C79" s="322" t="s">
        <v>67</v>
      </c>
      <c r="D79" s="323" t="s">
        <v>70</v>
      </c>
      <c r="E79" s="325" t="s">
        <v>84</v>
      </c>
      <c r="F79" s="326"/>
      <c r="G79" s="327"/>
      <c r="H79" s="322" t="s">
        <v>72</v>
      </c>
      <c r="I79" s="322" t="s">
        <v>95</v>
      </c>
      <c r="J79" s="322" t="s">
        <v>74</v>
      </c>
      <c r="K79" s="322"/>
      <c r="L79" s="333" t="s">
        <v>75</v>
      </c>
    </row>
    <row r="80" spans="1:14" ht="42.75" customHeight="1" x14ac:dyDescent="0.25">
      <c r="A80" s="321"/>
      <c r="B80" s="322"/>
      <c r="C80" s="322"/>
      <c r="D80" s="324"/>
      <c r="E80" s="102" t="s">
        <v>76</v>
      </c>
      <c r="F80" s="103" t="s">
        <v>77</v>
      </c>
      <c r="G80" s="103" t="s">
        <v>78</v>
      </c>
      <c r="H80" s="322"/>
      <c r="I80" s="322"/>
      <c r="J80" s="103" t="s">
        <v>80</v>
      </c>
      <c r="K80" s="103" t="s">
        <v>96</v>
      </c>
      <c r="L80" s="333"/>
    </row>
    <row r="81" spans="1:14" ht="18" customHeight="1" x14ac:dyDescent="0.25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8"/>
    </row>
    <row r="82" spans="1:14" ht="18" customHeight="1" thickBot="1" x14ac:dyDescent="0.3">
      <c r="A82" s="118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1"/>
    </row>
    <row r="83" spans="1:14" ht="24.75" customHeight="1" x14ac:dyDescent="0.25">
      <c r="A83" s="347" t="s">
        <v>102</v>
      </c>
      <c r="B83" s="347"/>
      <c r="C83" s="347"/>
      <c r="D83" s="347"/>
      <c r="E83" s="154">
        <f>SUM(E81:E82)</f>
        <v>0</v>
      </c>
      <c r="F83" s="154"/>
    </row>
    <row r="84" spans="1:14" ht="23.25" customHeight="1" thickBot="1" x14ac:dyDescent="0.3">
      <c r="H84" s="99"/>
    </row>
    <row r="85" spans="1:14" ht="24" customHeight="1" x14ac:dyDescent="0.25">
      <c r="A85" s="352" t="s">
        <v>104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4"/>
      <c r="M85" s="159"/>
      <c r="N85" s="159"/>
    </row>
    <row r="86" spans="1:14" ht="28.5" customHeight="1" x14ac:dyDescent="0.25">
      <c r="A86" s="321" t="s">
        <v>65</v>
      </c>
      <c r="B86" s="322" t="s">
        <v>94</v>
      </c>
      <c r="C86" s="348" t="s">
        <v>67</v>
      </c>
      <c r="D86" s="348" t="s">
        <v>70</v>
      </c>
      <c r="E86" s="325" t="s">
        <v>84</v>
      </c>
      <c r="F86" s="350"/>
      <c r="G86" s="350"/>
      <c r="H86" s="323" t="s">
        <v>72</v>
      </c>
      <c r="I86" s="323" t="s">
        <v>103</v>
      </c>
      <c r="J86" s="325" t="s">
        <v>74</v>
      </c>
      <c r="K86" s="350"/>
      <c r="L86" s="163" t="s">
        <v>15</v>
      </c>
    </row>
    <row r="87" spans="1:14" ht="48.75" customHeight="1" x14ac:dyDescent="0.25">
      <c r="A87" s="321"/>
      <c r="B87" s="322"/>
      <c r="C87" s="349"/>
      <c r="D87" s="349"/>
      <c r="E87" s="102" t="s">
        <v>76</v>
      </c>
      <c r="F87" s="103" t="s">
        <v>77</v>
      </c>
      <c r="G87" s="103" t="s">
        <v>78</v>
      </c>
      <c r="H87" s="351"/>
      <c r="I87" s="351"/>
      <c r="J87" s="160" t="s">
        <v>105</v>
      </c>
      <c r="K87" s="103" t="s">
        <v>96</v>
      </c>
      <c r="L87" s="39"/>
    </row>
    <row r="88" spans="1:14" ht="18" customHeight="1" x14ac:dyDescent="0.25">
      <c r="A88" s="164"/>
      <c r="B88" s="157"/>
      <c r="C88" s="157"/>
      <c r="D88" s="155"/>
      <c r="E88" s="157"/>
      <c r="F88" s="157"/>
      <c r="G88" s="161"/>
      <c r="H88" s="162"/>
      <c r="I88" s="162"/>
      <c r="J88" s="157"/>
      <c r="K88" s="157"/>
      <c r="L88" s="165"/>
    </row>
    <row r="89" spans="1:14" ht="18" customHeight="1" thickBot="1" x14ac:dyDescent="0.3">
      <c r="A89" s="166"/>
      <c r="B89" s="158"/>
      <c r="C89" s="158"/>
      <c r="D89" s="156"/>
      <c r="E89" s="158"/>
      <c r="F89" s="158"/>
      <c r="G89" s="167"/>
      <c r="H89" s="168"/>
      <c r="I89" s="168"/>
      <c r="J89" s="158"/>
      <c r="K89" s="158"/>
      <c r="L89" s="169"/>
    </row>
    <row r="90" spans="1:14" ht="21" customHeight="1" x14ac:dyDescent="0.25">
      <c r="A90" s="347" t="s">
        <v>106</v>
      </c>
      <c r="B90" s="347"/>
      <c r="C90" s="347"/>
      <c r="D90" s="347"/>
      <c r="E90" s="170">
        <f>SUM(E88:E89)</f>
        <v>0</v>
      </c>
      <c r="F90" s="133"/>
      <c r="H90" s="99"/>
    </row>
    <row r="91" spans="1:14" ht="18" customHeight="1" x14ac:dyDescent="0.25">
      <c r="E91" s="122"/>
      <c r="H91" s="99"/>
    </row>
    <row r="92" spans="1:14" ht="18" customHeight="1" x14ac:dyDescent="0.25">
      <c r="D92" s="171" t="s">
        <v>107</v>
      </c>
      <c r="E92" s="172">
        <f>SUM(G15,G27,G45,F60,F68,F76,E83,E90)</f>
        <v>32725000</v>
      </c>
      <c r="H92" s="99"/>
    </row>
    <row r="93" spans="1:14" ht="21" customHeight="1" x14ac:dyDescent="0.25">
      <c r="H93" s="99"/>
      <c r="I93" s="122"/>
    </row>
    <row r="94" spans="1:14" ht="20.25" customHeight="1" x14ac:dyDescent="0.25">
      <c r="H94" s="99"/>
    </row>
    <row r="95" spans="1:14" x14ac:dyDescent="0.25">
      <c r="H95" s="99"/>
      <c r="I95" s="122"/>
    </row>
    <row r="97" ht="27" customHeight="1" x14ac:dyDescent="0.25"/>
    <row r="98" ht="25.5" customHeight="1" x14ac:dyDescent="0.25"/>
    <row r="100" ht="29.25" customHeight="1" x14ac:dyDescent="0.25"/>
    <row r="101" ht="24.75" customHeight="1" x14ac:dyDescent="0.25"/>
    <row r="102" ht="19.5" customHeight="1" x14ac:dyDescent="0.25"/>
    <row r="103" ht="26.25" customHeight="1" x14ac:dyDescent="0.25"/>
  </sheetData>
  <mergeCells count="98">
    <mergeCell ref="H86:H87"/>
    <mergeCell ref="I86:I87"/>
    <mergeCell ref="J86:K86"/>
    <mergeCell ref="A85:L85"/>
    <mergeCell ref="A83:D83"/>
    <mergeCell ref="A90:D90"/>
    <mergeCell ref="C86:C87"/>
    <mergeCell ref="D86:D87"/>
    <mergeCell ref="E86:G86"/>
    <mergeCell ref="A86:A87"/>
    <mergeCell ref="B86:B87"/>
    <mergeCell ref="L79:L80"/>
    <mergeCell ref="A15:F15"/>
    <mergeCell ref="A27:F27"/>
    <mergeCell ref="A45:F45"/>
    <mergeCell ref="A60:E60"/>
    <mergeCell ref="A68:E68"/>
    <mergeCell ref="A76:E76"/>
    <mergeCell ref="A70:M70"/>
    <mergeCell ref="I71:I72"/>
    <mergeCell ref="J71:J72"/>
    <mergeCell ref="K71:L71"/>
    <mergeCell ref="F63:H63"/>
    <mergeCell ref="I63:I64"/>
    <mergeCell ref="J63:J64"/>
    <mergeCell ref="K63:K64"/>
    <mergeCell ref="L63:M63"/>
    <mergeCell ref="M71:M72"/>
    <mergeCell ref="A78:L78"/>
    <mergeCell ref="A79:A80"/>
    <mergeCell ref="B79:B80"/>
    <mergeCell ref="C79:C80"/>
    <mergeCell ref="D79:D80"/>
    <mergeCell ref="E79:G79"/>
    <mergeCell ref="H79:H80"/>
    <mergeCell ref="I79:I80"/>
    <mergeCell ref="J79:K79"/>
    <mergeCell ref="A71:A72"/>
    <mergeCell ref="B71:B72"/>
    <mergeCell ref="C71:C72"/>
    <mergeCell ref="D71:D72"/>
    <mergeCell ref="E71:E72"/>
    <mergeCell ref="F71:H71"/>
    <mergeCell ref="N63:N64"/>
    <mergeCell ref="I48:I49"/>
    <mergeCell ref="J48:J49"/>
    <mergeCell ref="K48:L48"/>
    <mergeCell ref="M48:M49"/>
    <mergeCell ref="A62:N62"/>
    <mergeCell ref="A63:A64"/>
    <mergeCell ref="B63:B64"/>
    <mergeCell ref="C63:C64"/>
    <mergeCell ref="D63:D64"/>
    <mergeCell ref="E63:E64"/>
    <mergeCell ref="A48:A49"/>
    <mergeCell ref="B48:B49"/>
    <mergeCell ref="C48:C49"/>
    <mergeCell ref="D48:D49"/>
    <mergeCell ref="E48:E49"/>
    <mergeCell ref="F48:H48"/>
    <mergeCell ref="G30:I30"/>
    <mergeCell ref="J30:J31"/>
    <mergeCell ref="K30:K31"/>
    <mergeCell ref="L30:M30"/>
    <mergeCell ref="N18:N19"/>
    <mergeCell ref="N30:N31"/>
    <mergeCell ref="A47:L47"/>
    <mergeCell ref="A30:A31"/>
    <mergeCell ref="B30:B31"/>
    <mergeCell ref="C30:C31"/>
    <mergeCell ref="D30:D31"/>
    <mergeCell ref="E30:E31"/>
    <mergeCell ref="F30:F31"/>
    <mergeCell ref="A1:N1"/>
    <mergeCell ref="A29:N29"/>
    <mergeCell ref="K3:K4"/>
    <mergeCell ref="L3:M3"/>
    <mergeCell ref="N3:N4"/>
    <mergeCell ref="A17:N17"/>
    <mergeCell ref="A18:A19"/>
    <mergeCell ref="B18:B19"/>
    <mergeCell ref="C18:C19"/>
    <mergeCell ref="D18:D19"/>
    <mergeCell ref="E18:E19"/>
    <mergeCell ref="F18:F19"/>
    <mergeCell ref="G18:I18"/>
    <mergeCell ref="J18:J19"/>
    <mergeCell ref="K18:K19"/>
    <mergeCell ref="L18:M18"/>
    <mergeCell ref="A2:N2"/>
    <mergeCell ref="A3:A4"/>
    <mergeCell ref="B3:B4"/>
    <mergeCell ref="C3:C4"/>
    <mergeCell ref="D3:D4"/>
    <mergeCell ref="E3:E4"/>
    <mergeCell ref="F3:F4"/>
    <mergeCell ref="G3:I3"/>
    <mergeCell ref="J3:J4"/>
  </mergeCells>
  <dataValidations count="4">
    <dataValidation type="list" allowBlank="1" showInputMessage="1" showErrorMessage="1" sqref="K20:K27 J76 J50:J60 K67:K68 K32:K45 K5:K15">
      <formula1>#REF!</formula1>
    </dataValidation>
    <dataValidation type="list" allowBlank="1" showInputMessage="1" showErrorMessage="1" sqref="D20:D26 D33:D44 D5:D14">
      <formula1>#REF!</formula1>
    </dataValidation>
    <dataValidation type="list" allowBlank="1" showInputMessage="1" showErrorMessage="1" sqref="D50:D59">
      <formula1>#REF!</formula1>
    </dataValidation>
    <dataValidation type="list" allowBlank="1" showInputMessage="1" showErrorMessage="1" sqref="D67">
      <formula1>#REF!</formula1>
    </dataValidation>
  </dataValidations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AJ131"/>
  <sheetViews>
    <sheetView tabSelected="1" topLeftCell="G1" zoomScale="115" zoomScaleNormal="115" zoomScalePageLayoutView="125" workbookViewId="0">
      <selection activeCell="P23" sqref="P23"/>
    </sheetView>
  </sheetViews>
  <sheetFormatPr defaultColWidth="11.42578125" defaultRowHeight="12" x14ac:dyDescent="0.2"/>
  <cols>
    <col min="1" max="1" width="60.85546875" style="8" customWidth="1"/>
    <col min="2" max="2" width="17.85546875" style="8" bestFit="1" customWidth="1"/>
    <col min="3" max="3" width="10.42578125" style="7" bestFit="1" customWidth="1"/>
    <col min="4" max="4" width="12" style="8" customWidth="1"/>
    <col min="5" max="5" width="10.85546875" style="193" bestFit="1" customWidth="1"/>
    <col min="6" max="6" width="10.42578125" style="8" customWidth="1"/>
    <col min="7" max="7" width="10" style="8" customWidth="1"/>
    <col min="8" max="8" width="10.85546875" style="8" customWidth="1"/>
    <col min="9" max="9" width="9.85546875" style="8" customWidth="1"/>
    <col min="10" max="10" width="20.85546875" style="54" bestFit="1" customWidth="1"/>
    <col min="11" max="11" width="8.42578125" style="33" customWidth="1"/>
    <col min="12" max="13" width="13" style="8" hidden="1" customWidth="1"/>
    <col min="14" max="14" width="12.85546875" style="8" hidden="1" customWidth="1"/>
    <col min="15" max="16384" width="11.42578125" style="8"/>
  </cols>
  <sheetData>
    <row r="1" spans="1:14" x14ac:dyDescent="0.2">
      <c r="A1" s="6" t="s">
        <v>3</v>
      </c>
      <c r="B1" s="6"/>
      <c r="C1" s="73"/>
      <c r="D1" s="6"/>
      <c r="E1" s="192"/>
      <c r="F1" s="6"/>
      <c r="G1" s="6"/>
      <c r="H1" s="6"/>
      <c r="I1" s="6"/>
    </row>
    <row r="2" spans="1:14" x14ac:dyDescent="0.2">
      <c r="A2" s="6" t="s">
        <v>4</v>
      </c>
      <c r="B2" s="6"/>
      <c r="C2" s="73"/>
      <c r="D2" s="6"/>
      <c r="E2" s="192"/>
      <c r="F2" s="6"/>
      <c r="G2" s="6"/>
      <c r="H2" s="6"/>
      <c r="I2" s="6"/>
    </row>
    <row r="3" spans="1:14" x14ac:dyDescent="0.2">
      <c r="A3" s="6" t="s">
        <v>5</v>
      </c>
      <c r="B3" s="6"/>
      <c r="C3" s="73"/>
      <c r="D3" s="6"/>
      <c r="E3" s="192"/>
      <c r="F3" s="6"/>
      <c r="G3" s="6"/>
      <c r="H3" s="6"/>
      <c r="I3" s="6"/>
    </row>
    <row r="4" spans="1:14" x14ac:dyDescent="0.2">
      <c r="A4" s="6"/>
      <c r="B4" s="6"/>
      <c r="C4" s="73"/>
      <c r="D4" s="6"/>
      <c r="E4" s="192"/>
      <c r="F4" s="6"/>
      <c r="G4" s="6"/>
      <c r="H4" s="6"/>
      <c r="I4" s="6"/>
    </row>
    <row r="5" spans="1:14" x14ac:dyDescent="0.2">
      <c r="A5" s="6" t="s">
        <v>167</v>
      </c>
      <c r="B5" s="6"/>
      <c r="C5" s="73"/>
      <c r="D5" s="6"/>
      <c r="E5" s="192"/>
      <c r="F5" s="6"/>
      <c r="G5" s="6"/>
      <c r="H5" s="6"/>
      <c r="I5" s="6"/>
    </row>
    <row r="6" spans="1:14" x14ac:dyDescent="0.2">
      <c r="A6" s="8" t="s">
        <v>2</v>
      </c>
      <c r="L6" s="9"/>
      <c r="M6" s="9"/>
      <c r="N6" s="9"/>
    </row>
    <row r="7" spans="1:14" ht="12.75" x14ac:dyDescent="0.2">
      <c r="A7" s="263">
        <f ca="1">TODAY()</f>
        <v>42657</v>
      </c>
      <c r="L7" s="361"/>
      <c r="M7" s="361"/>
      <c r="N7" s="361"/>
    </row>
    <row r="8" spans="1:14" ht="37.5" customHeight="1" thickBot="1" x14ac:dyDescent="0.25">
      <c r="A8" s="362" t="s">
        <v>7</v>
      </c>
      <c r="B8" s="358" t="s">
        <v>8</v>
      </c>
      <c r="C8" s="358" t="s">
        <v>158</v>
      </c>
      <c r="D8" s="358" t="s">
        <v>6</v>
      </c>
      <c r="E8" s="274" t="s">
        <v>9</v>
      </c>
      <c r="F8" s="358" t="s">
        <v>11</v>
      </c>
      <c r="G8" s="363" t="s">
        <v>12</v>
      </c>
      <c r="H8" s="363"/>
      <c r="I8" s="363" t="s">
        <v>14</v>
      </c>
      <c r="J8" s="364" t="s">
        <v>15</v>
      </c>
      <c r="K8" s="34"/>
      <c r="L8" s="367" t="s">
        <v>17</v>
      </c>
      <c r="M8" s="367" t="s">
        <v>16</v>
      </c>
      <c r="N8" s="363" t="s">
        <v>18</v>
      </c>
    </row>
    <row r="9" spans="1:14" x14ac:dyDescent="0.2">
      <c r="A9" s="362"/>
      <c r="B9" s="359"/>
      <c r="C9" s="359"/>
      <c r="D9" s="359"/>
      <c r="E9" s="359" t="s">
        <v>10</v>
      </c>
      <c r="F9" s="359"/>
      <c r="G9" s="363" t="s">
        <v>110</v>
      </c>
      <c r="H9" s="363" t="s">
        <v>13</v>
      </c>
      <c r="I9" s="363"/>
      <c r="J9" s="365"/>
      <c r="K9" s="34"/>
      <c r="L9" s="367"/>
      <c r="M9" s="367"/>
      <c r="N9" s="363"/>
    </row>
    <row r="10" spans="1:14" x14ac:dyDescent="0.2">
      <c r="A10" s="362"/>
      <c r="B10" s="360"/>
      <c r="C10" s="360"/>
      <c r="D10" s="360"/>
      <c r="E10" s="360"/>
      <c r="F10" s="360"/>
      <c r="G10" s="363"/>
      <c r="H10" s="363"/>
      <c r="I10" s="363"/>
      <c r="J10" s="366"/>
      <c r="K10" s="34"/>
      <c r="L10" s="367"/>
      <c r="M10" s="367"/>
      <c r="N10" s="363"/>
    </row>
    <row r="11" spans="1:14" s="14" customFormat="1" x14ac:dyDescent="0.2">
      <c r="A11" s="44"/>
      <c r="B11" s="276"/>
      <c r="C11" s="16"/>
      <c r="D11" s="47"/>
      <c r="E11" s="194"/>
      <c r="F11" s="45"/>
      <c r="G11" s="64"/>
      <c r="H11" s="64"/>
      <c r="I11" s="16"/>
      <c r="J11" s="57"/>
      <c r="K11" s="46"/>
      <c r="L11" s="37"/>
      <c r="M11" s="41"/>
      <c r="N11" s="10"/>
    </row>
    <row r="12" spans="1:14" s="14" customFormat="1" x14ac:dyDescent="0.2">
      <c r="A12" s="51" t="s">
        <v>187</v>
      </c>
      <c r="B12" s="279"/>
      <c r="C12" s="17"/>
      <c r="D12" s="53"/>
      <c r="E12" s="269">
        <v>1</v>
      </c>
      <c r="F12" s="52"/>
      <c r="G12" s="265"/>
      <c r="H12" s="265"/>
      <c r="I12" s="17"/>
      <c r="J12" s="58"/>
      <c r="K12" s="46"/>
      <c r="L12" s="37"/>
      <c r="M12" s="41"/>
      <c r="N12" s="10"/>
    </row>
    <row r="13" spans="1:14" s="14" customFormat="1" x14ac:dyDescent="0.2">
      <c r="A13" s="43" t="s">
        <v>188</v>
      </c>
      <c r="B13" s="278">
        <f>SUM(B14,B17,B20,B21,B22,B25,B28)</f>
        <v>17480000</v>
      </c>
      <c r="C13" s="16"/>
      <c r="D13" s="47"/>
      <c r="E13" s="194"/>
      <c r="F13" s="45"/>
      <c r="G13" s="64"/>
      <c r="H13" s="64"/>
      <c r="I13" s="16" t="s">
        <v>81</v>
      </c>
      <c r="J13" s="57"/>
      <c r="K13" s="46"/>
      <c r="L13" s="37"/>
      <c r="M13" s="41"/>
      <c r="N13" s="10"/>
    </row>
    <row r="14" spans="1:14" s="14" customFormat="1" x14ac:dyDescent="0.2">
      <c r="A14" s="43" t="s">
        <v>189</v>
      </c>
      <c r="B14" s="278">
        <f>SUM(B15:B16)</f>
        <v>1150000</v>
      </c>
      <c r="C14" s="16"/>
      <c r="D14" s="47"/>
      <c r="E14" s="194"/>
      <c r="F14" s="45" t="s">
        <v>21</v>
      </c>
      <c r="G14" s="64">
        <v>42795</v>
      </c>
      <c r="H14" s="64">
        <v>43132</v>
      </c>
      <c r="I14" s="16"/>
      <c r="J14" s="57"/>
      <c r="K14" s="46"/>
      <c r="L14" s="37"/>
      <c r="M14" s="41"/>
      <c r="N14" s="10"/>
    </row>
    <row r="15" spans="1:14" s="14" customFormat="1" x14ac:dyDescent="0.2">
      <c r="A15" s="48" t="s">
        <v>190</v>
      </c>
      <c r="B15" s="277">
        <v>150000</v>
      </c>
      <c r="C15" s="16" t="s">
        <v>23</v>
      </c>
      <c r="D15" s="47" t="s">
        <v>19</v>
      </c>
      <c r="E15" s="194"/>
      <c r="F15" s="45"/>
      <c r="G15" s="64">
        <v>42795</v>
      </c>
      <c r="H15" s="64">
        <v>43009</v>
      </c>
      <c r="I15" s="16"/>
      <c r="J15" s="230" t="s">
        <v>26</v>
      </c>
      <c r="K15" s="46"/>
      <c r="L15" s="37"/>
      <c r="M15" s="41"/>
      <c r="N15" s="10"/>
    </row>
    <row r="16" spans="1:14" s="14" customFormat="1" ht="24" x14ac:dyDescent="0.2">
      <c r="A16" s="48" t="s">
        <v>191</v>
      </c>
      <c r="B16" s="277">
        <v>1000000</v>
      </c>
      <c r="C16" s="16" t="s">
        <v>23</v>
      </c>
      <c r="D16" s="47" t="s">
        <v>19</v>
      </c>
      <c r="E16" s="194"/>
      <c r="F16" s="45"/>
      <c r="G16" s="64">
        <v>43040</v>
      </c>
      <c r="H16" s="64">
        <v>43132</v>
      </c>
      <c r="I16" s="16"/>
      <c r="J16" s="206" t="s">
        <v>29</v>
      </c>
      <c r="K16" s="46"/>
      <c r="L16" s="37"/>
      <c r="M16" s="41"/>
      <c r="N16" s="10"/>
    </row>
    <row r="17" spans="1:14" s="14" customFormat="1" ht="24" x14ac:dyDescent="0.2">
      <c r="A17" s="43" t="s">
        <v>192</v>
      </c>
      <c r="B17" s="278">
        <f>SUM(B18:B19)</f>
        <v>4000000</v>
      </c>
      <c r="C17" s="16"/>
      <c r="D17" s="47"/>
      <c r="E17" s="194"/>
      <c r="F17" s="45" t="s">
        <v>21</v>
      </c>
      <c r="G17" s="64">
        <v>43313</v>
      </c>
      <c r="H17" s="64">
        <v>44166</v>
      </c>
      <c r="I17" s="16"/>
      <c r="J17" s="57"/>
      <c r="K17" s="46"/>
      <c r="L17" s="37"/>
      <c r="M17" s="41"/>
      <c r="N17" s="10"/>
    </row>
    <row r="18" spans="1:14" s="14" customFormat="1" x14ac:dyDescent="0.2">
      <c r="A18" s="48" t="s">
        <v>193</v>
      </c>
      <c r="B18" s="277">
        <v>3500000</v>
      </c>
      <c r="C18" s="16" t="s">
        <v>24</v>
      </c>
      <c r="D18" s="47" t="s">
        <v>19</v>
      </c>
      <c r="E18" s="194"/>
      <c r="F18" s="45"/>
      <c r="G18" s="64">
        <v>43313</v>
      </c>
      <c r="H18" s="64">
        <v>44166</v>
      </c>
      <c r="I18" s="16"/>
      <c r="J18" s="215" t="s">
        <v>56</v>
      </c>
      <c r="K18" s="46"/>
      <c r="L18" s="37"/>
      <c r="M18" s="41"/>
      <c r="N18" s="10"/>
    </row>
    <row r="19" spans="1:14" s="14" customFormat="1" x14ac:dyDescent="0.2">
      <c r="A19" s="48" t="s">
        <v>194</v>
      </c>
      <c r="B19" s="277">
        <v>500000</v>
      </c>
      <c r="C19" s="16" t="s">
        <v>24</v>
      </c>
      <c r="D19" s="47" t="s">
        <v>19</v>
      </c>
      <c r="E19" s="194"/>
      <c r="F19" s="45"/>
      <c r="G19" s="64">
        <v>43952</v>
      </c>
      <c r="H19" s="64">
        <v>44166</v>
      </c>
      <c r="I19" s="16"/>
      <c r="J19" s="58" t="s">
        <v>28</v>
      </c>
      <c r="K19" s="46"/>
      <c r="L19" s="37"/>
      <c r="M19" s="41"/>
      <c r="N19" s="10"/>
    </row>
    <row r="20" spans="1:14" s="14" customFormat="1" x14ac:dyDescent="0.2">
      <c r="A20" s="43" t="s">
        <v>195</v>
      </c>
      <c r="B20" s="278">
        <v>700000</v>
      </c>
      <c r="C20" s="16" t="s">
        <v>24</v>
      </c>
      <c r="D20" s="47" t="s">
        <v>19</v>
      </c>
      <c r="E20" s="194"/>
      <c r="F20" s="45" t="s">
        <v>21</v>
      </c>
      <c r="G20" s="64">
        <v>43221</v>
      </c>
      <c r="H20" s="64">
        <v>43525</v>
      </c>
      <c r="I20" s="16"/>
      <c r="J20" s="215" t="s">
        <v>56</v>
      </c>
      <c r="K20" s="46"/>
      <c r="L20" s="37"/>
      <c r="M20" s="41"/>
      <c r="N20" s="10"/>
    </row>
    <row r="21" spans="1:14" s="14" customFormat="1" x14ac:dyDescent="0.2">
      <c r="A21" s="43" t="s">
        <v>196</v>
      </c>
      <c r="B21" s="278">
        <v>1800000</v>
      </c>
      <c r="C21" s="16" t="s">
        <v>24</v>
      </c>
      <c r="D21" s="47" t="s">
        <v>19</v>
      </c>
      <c r="E21" s="194"/>
      <c r="F21" s="45" t="s">
        <v>21</v>
      </c>
      <c r="G21" s="64">
        <v>42705</v>
      </c>
      <c r="H21" s="64">
        <v>42856</v>
      </c>
      <c r="I21" s="16"/>
      <c r="J21" s="215" t="s">
        <v>56</v>
      </c>
      <c r="K21" s="46"/>
      <c r="L21" s="37"/>
      <c r="M21" s="41"/>
      <c r="N21" s="10"/>
    </row>
    <row r="22" spans="1:14" s="14" customFormat="1" x14ac:dyDescent="0.2">
      <c r="A22" s="43" t="s">
        <v>197</v>
      </c>
      <c r="B22" s="278">
        <f>SUM(B23:B24)</f>
        <v>1530000</v>
      </c>
      <c r="C22" s="16"/>
      <c r="D22" s="47"/>
      <c r="E22" s="194"/>
      <c r="F22" s="45"/>
      <c r="G22" s="64">
        <v>42795</v>
      </c>
      <c r="H22" s="64">
        <v>42979</v>
      </c>
      <c r="I22" s="16"/>
      <c r="J22" s="57"/>
      <c r="K22" s="46"/>
      <c r="L22" s="37"/>
      <c r="M22" s="41"/>
      <c r="N22" s="10"/>
    </row>
    <row r="23" spans="1:14" s="14" customFormat="1" x14ac:dyDescent="0.2">
      <c r="A23" s="48" t="s">
        <v>198</v>
      </c>
      <c r="B23" s="277">
        <v>30000</v>
      </c>
      <c r="C23" s="16" t="s">
        <v>23</v>
      </c>
      <c r="D23" s="47" t="s">
        <v>19</v>
      </c>
      <c r="E23" s="194"/>
      <c r="F23" s="45"/>
      <c r="G23" s="64">
        <v>42795</v>
      </c>
      <c r="H23" s="64">
        <v>42887</v>
      </c>
      <c r="I23" s="16"/>
      <c r="J23" s="270" t="s">
        <v>148</v>
      </c>
      <c r="K23" s="46"/>
      <c r="L23" s="37"/>
      <c r="M23" s="41"/>
      <c r="N23" s="10"/>
    </row>
    <row r="24" spans="1:14" s="14" customFormat="1" ht="24" x14ac:dyDescent="0.2">
      <c r="A24" s="48" t="s">
        <v>199</v>
      </c>
      <c r="B24" s="277">
        <v>1500000</v>
      </c>
      <c r="C24" s="16" t="s">
        <v>25</v>
      </c>
      <c r="D24" s="47" t="s">
        <v>19</v>
      </c>
      <c r="E24" s="194"/>
      <c r="F24" s="45"/>
      <c r="G24" s="64">
        <v>42917</v>
      </c>
      <c r="H24" s="64">
        <v>42979</v>
      </c>
      <c r="I24" s="16"/>
      <c r="J24" s="206" t="s">
        <v>29</v>
      </c>
      <c r="K24" s="46"/>
      <c r="L24" s="37"/>
      <c r="M24" s="41"/>
      <c r="N24" s="10"/>
    </row>
    <row r="25" spans="1:14" s="14" customFormat="1" x14ac:dyDescent="0.2">
      <c r="A25" s="43" t="s">
        <v>200</v>
      </c>
      <c r="B25" s="278">
        <f>SUM(B26:B27)</f>
        <v>1300000</v>
      </c>
      <c r="C25" s="16"/>
      <c r="D25" s="47"/>
      <c r="E25" s="194"/>
      <c r="F25" s="45"/>
      <c r="G25" s="64"/>
      <c r="H25" s="64"/>
      <c r="I25" s="16"/>
      <c r="J25" s="57"/>
      <c r="K25" s="46"/>
      <c r="L25" s="37"/>
      <c r="M25" s="41"/>
      <c r="N25" s="10"/>
    </row>
    <row r="26" spans="1:14" s="14" customFormat="1" x14ac:dyDescent="0.2">
      <c r="A26" s="48" t="s">
        <v>201</v>
      </c>
      <c r="B26" s="277">
        <v>800000</v>
      </c>
      <c r="C26" s="16" t="s">
        <v>25</v>
      </c>
      <c r="D26" s="47" t="s">
        <v>19</v>
      </c>
      <c r="E26" s="194"/>
      <c r="F26" s="45"/>
      <c r="G26" s="64">
        <v>42826</v>
      </c>
      <c r="H26" s="64">
        <v>43221</v>
      </c>
      <c r="I26" s="16"/>
      <c r="J26" s="215" t="s">
        <v>56</v>
      </c>
      <c r="K26" s="46"/>
      <c r="L26" s="37"/>
      <c r="M26" s="41"/>
      <c r="N26" s="10"/>
    </row>
    <row r="27" spans="1:14" s="14" customFormat="1" x14ac:dyDescent="0.2">
      <c r="A27" s="48" t="s">
        <v>202</v>
      </c>
      <c r="B27" s="277">
        <v>500000</v>
      </c>
      <c r="C27" s="16" t="s">
        <v>25</v>
      </c>
      <c r="D27" s="47" t="s">
        <v>19</v>
      </c>
      <c r="E27" s="194"/>
      <c r="F27" s="45"/>
      <c r="G27" s="64">
        <v>42826</v>
      </c>
      <c r="H27" s="64">
        <v>43221</v>
      </c>
      <c r="I27" s="16"/>
      <c r="J27" s="215" t="s">
        <v>56</v>
      </c>
      <c r="K27" s="46"/>
      <c r="L27" s="37"/>
      <c r="M27" s="41"/>
      <c r="N27" s="10"/>
    </row>
    <row r="28" spans="1:14" s="14" customFormat="1" x14ac:dyDescent="0.2">
      <c r="A28" s="43" t="s">
        <v>203</v>
      </c>
      <c r="B28" s="278">
        <f>SUM(B29:B30)</f>
        <v>7000000</v>
      </c>
      <c r="C28" s="16"/>
      <c r="D28" s="47"/>
      <c r="E28" s="194"/>
      <c r="F28" s="45"/>
      <c r="G28" s="64"/>
      <c r="H28" s="64"/>
      <c r="I28" s="16"/>
      <c r="J28" s="57"/>
      <c r="K28" s="46"/>
      <c r="L28" s="37"/>
      <c r="M28" s="41"/>
      <c r="N28" s="10"/>
    </row>
    <row r="29" spans="1:14" s="14" customFormat="1" x14ac:dyDescent="0.2">
      <c r="A29" s="48" t="s">
        <v>204</v>
      </c>
      <c r="B29" s="277">
        <v>4000000</v>
      </c>
      <c r="C29" s="16" t="s">
        <v>25</v>
      </c>
      <c r="D29" s="47" t="s">
        <v>19</v>
      </c>
      <c r="E29" s="194"/>
      <c r="F29" s="45"/>
      <c r="G29" s="64">
        <v>43252</v>
      </c>
      <c r="H29" s="64">
        <v>43952</v>
      </c>
      <c r="I29" s="16"/>
      <c r="J29" s="215" t="s">
        <v>56</v>
      </c>
      <c r="K29" s="46"/>
      <c r="L29" s="37"/>
      <c r="M29" s="41"/>
      <c r="N29" s="10"/>
    </row>
    <row r="30" spans="1:14" s="14" customFormat="1" x14ac:dyDescent="0.2">
      <c r="A30" s="48" t="s">
        <v>205</v>
      </c>
      <c r="B30" s="277">
        <v>3000000</v>
      </c>
      <c r="C30" s="16" t="s">
        <v>25</v>
      </c>
      <c r="D30" s="47" t="s">
        <v>19</v>
      </c>
      <c r="E30" s="194"/>
      <c r="F30" s="45"/>
      <c r="G30" s="64">
        <v>43252</v>
      </c>
      <c r="H30" s="64">
        <v>43952</v>
      </c>
      <c r="I30" s="16"/>
      <c r="J30" s="215" t="s">
        <v>56</v>
      </c>
      <c r="K30" s="46"/>
      <c r="L30" s="37"/>
      <c r="M30" s="41"/>
      <c r="N30" s="10"/>
    </row>
    <row r="31" spans="1:14" s="14" customFormat="1" x14ac:dyDescent="0.2">
      <c r="A31" s="43" t="s">
        <v>206</v>
      </c>
      <c r="B31" s="278">
        <f>SUM(B32,B46,B63,B71,B75,B78,B83,B86)</f>
        <v>7545000</v>
      </c>
      <c r="C31" s="16"/>
      <c r="D31" s="47" t="s">
        <v>19</v>
      </c>
      <c r="E31" s="194"/>
      <c r="F31" s="45" t="s">
        <v>21</v>
      </c>
      <c r="G31" s="64">
        <v>42705</v>
      </c>
      <c r="H31" s="64">
        <v>43983</v>
      </c>
      <c r="I31" s="16" t="s">
        <v>81</v>
      </c>
      <c r="J31" s="57"/>
      <c r="K31" s="46"/>
      <c r="L31" s="37"/>
      <c r="M31" s="41"/>
      <c r="N31" s="10"/>
    </row>
    <row r="32" spans="1:14" s="14" customFormat="1" x14ac:dyDescent="0.2">
      <c r="A32" s="43" t="s">
        <v>207</v>
      </c>
      <c r="B32" s="278">
        <f>SUM(B33:B45)</f>
        <v>1124000</v>
      </c>
      <c r="C32" s="16"/>
      <c r="D32" s="47"/>
      <c r="E32" s="194"/>
      <c r="F32" s="45"/>
      <c r="G32" s="64">
        <v>42767</v>
      </c>
      <c r="H32" s="64">
        <v>43221</v>
      </c>
      <c r="I32" s="16"/>
      <c r="J32" s="57"/>
      <c r="K32" s="46"/>
      <c r="L32" s="37"/>
      <c r="M32" s="41"/>
      <c r="N32" s="10"/>
    </row>
    <row r="33" spans="1:14" s="14" customFormat="1" x14ac:dyDescent="0.2">
      <c r="A33" s="48" t="s">
        <v>208</v>
      </c>
      <c r="B33" s="277">
        <v>0</v>
      </c>
      <c r="C33" s="272"/>
      <c r="D33" s="63"/>
      <c r="E33" s="196"/>
      <c r="F33" s="60"/>
      <c r="G33" s="64"/>
      <c r="H33" s="64"/>
      <c r="I33" s="65"/>
      <c r="J33" s="66"/>
      <c r="K33" s="46"/>
      <c r="L33" s="67"/>
      <c r="M33" s="68"/>
      <c r="N33" s="69"/>
    </row>
    <row r="34" spans="1:14" s="14" customFormat="1" x14ac:dyDescent="0.2">
      <c r="A34" s="48" t="s">
        <v>209</v>
      </c>
      <c r="B34" s="277">
        <v>100000</v>
      </c>
      <c r="C34" s="16" t="s">
        <v>30</v>
      </c>
      <c r="D34" s="47"/>
      <c r="E34" s="194"/>
      <c r="F34" s="45"/>
      <c r="G34" s="64"/>
      <c r="H34" s="64"/>
      <c r="I34" s="16"/>
      <c r="J34" s="205" t="s">
        <v>55</v>
      </c>
      <c r="K34" s="46"/>
      <c r="L34" s="37"/>
      <c r="M34" s="41"/>
      <c r="N34" s="10"/>
    </row>
    <row r="35" spans="1:14" s="14" customFormat="1" x14ac:dyDescent="0.2">
      <c r="A35" s="48" t="s">
        <v>210</v>
      </c>
      <c r="B35" s="277">
        <v>450000</v>
      </c>
      <c r="C35" s="16" t="s">
        <v>30</v>
      </c>
      <c r="D35" s="47"/>
      <c r="E35" s="194"/>
      <c r="F35" s="45"/>
      <c r="G35" s="64"/>
      <c r="H35" s="64"/>
      <c r="I35" s="16"/>
      <c r="J35" s="205" t="s">
        <v>55</v>
      </c>
      <c r="K35" s="46"/>
      <c r="L35" s="37"/>
      <c r="M35" s="41"/>
      <c r="N35" s="10"/>
    </row>
    <row r="36" spans="1:14" s="14" customFormat="1" x14ac:dyDescent="0.2">
      <c r="A36" s="48" t="s">
        <v>211</v>
      </c>
      <c r="B36" s="277">
        <v>50000</v>
      </c>
      <c r="C36" s="16" t="s">
        <v>30</v>
      </c>
      <c r="D36" s="47"/>
      <c r="E36" s="194"/>
      <c r="F36" s="45"/>
      <c r="G36" s="64"/>
      <c r="H36" s="64"/>
      <c r="I36" s="16"/>
      <c r="J36" s="205" t="s">
        <v>55</v>
      </c>
      <c r="K36" s="46"/>
      <c r="L36" s="37"/>
      <c r="M36" s="41"/>
      <c r="N36" s="10"/>
    </row>
    <row r="37" spans="1:14" s="14" customFormat="1" x14ac:dyDescent="0.2">
      <c r="A37" s="48" t="s">
        <v>212</v>
      </c>
      <c r="B37" s="277">
        <v>40000</v>
      </c>
      <c r="C37" s="16" t="s">
        <v>30</v>
      </c>
      <c r="D37" s="47"/>
      <c r="E37" s="194"/>
      <c r="F37" s="45"/>
      <c r="G37" s="64"/>
      <c r="H37" s="64"/>
      <c r="I37" s="16"/>
      <c r="J37" s="205" t="s">
        <v>55</v>
      </c>
      <c r="K37" s="46"/>
      <c r="L37" s="37"/>
      <c r="M37" s="41"/>
      <c r="N37" s="10"/>
    </row>
    <row r="38" spans="1:14" s="14" customFormat="1" x14ac:dyDescent="0.2">
      <c r="A38" s="48" t="s">
        <v>213</v>
      </c>
      <c r="B38" s="277">
        <v>50000</v>
      </c>
      <c r="C38" s="16" t="s">
        <v>30</v>
      </c>
      <c r="D38" s="47"/>
      <c r="E38" s="194"/>
      <c r="F38" s="45"/>
      <c r="G38" s="64"/>
      <c r="H38" s="64"/>
      <c r="I38" s="16"/>
      <c r="J38" s="205" t="s">
        <v>55</v>
      </c>
      <c r="K38" s="46"/>
      <c r="L38" s="37"/>
      <c r="M38" s="41"/>
      <c r="N38" s="10"/>
    </row>
    <row r="39" spans="1:14" s="14" customFormat="1" x14ac:dyDescent="0.2">
      <c r="A39" s="48" t="s">
        <v>214</v>
      </c>
      <c r="B39" s="277">
        <v>30000</v>
      </c>
      <c r="C39" s="16" t="s">
        <v>30</v>
      </c>
      <c r="D39" s="47"/>
      <c r="E39" s="194"/>
      <c r="F39" s="45"/>
      <c r="G39" s="64"/>
      <c r="H39" s="64"/>
      <c r="I39" s="16"/>
      <c r="J39" s="215" t="s">
        <v>56</v>
      </c>
      <c r="K39" s="46"/>
      <c r="L39" s="37"/>
      <c r="M39" s="41"/>
      <c r="N39" s="10"/>
    </row>
    <row r="40" spans="1:14" s="14" customFormat="1" x14ac:dyDescent="0.2">
      <c r="A40" s="48" t="s">
        <v>215</v>
      </c>
      <c r="B40" s="277">
        <v>70000</v>
      </c>
      <c r="C40" s="16" t="s">
        <v>30</v>
      </c>
      <c r="D40" s="47"/>
      <c r="E40" s="194"/>
      <c r="F40" s="45"/>
      <c r="G40" s="64"/>
      <c r="H40" s="64"/>
      <c r="I40" s="16"/>
      <c r="J40" s="205" t="s">
        <v>55</v>
      </c>
      <c r="K40" s="46"/>
      <c r="L40" s="37"/>
      <c r="M40" s="41"/>
      <c r="N40" s="10"/>
    </row>
    <row r="41" spans="1:14" s="14" customFormat="1" x14ac:dyDescent="0.2">
      <c r="A41" s="48" t="s">
        <v>216</v>
      </c>
      <c r="B41" s="277">
        <v>20000</v>
      </c>
      <c r="C41" s="16" t="s">
        <v>30</v>
      </c>
      <c r="D41" s="47"/>
      <c r="E41" s="194"/>
      <c r="F41" s="45"/>
      <c r="G41" s="64"/>
      <c r="H41" s="64"/>
      <c r="I41" s="16"/>
      <c r="J41" s="205" t="s">
        <v>55</v>
      </c>
      <c r="K41" s="46"/>
      <c r="L41" s="37"/>
      <c r="M41" s="41"/>
      <c r="N41" s="10"/>
    </row>
    <row r="42" spans="1:14" s="14" customFormat="1" x14ac:dyDescent="0.2">
      <c r="A42" s="48" t="s">
        <v>217</v>
      </c>
      <c r="B42" s="277">
        <v>100000</v>
      </c>
      <c r="C42" s="16" t="s">
        <v>30</v>
      </c>
      <c r="D42" s="47"/>
      <c r="E42" s="194"/>
      <c r="F42" s="45"/>
      <c r="G42" s="64"/>
      <c r="H42" s="64"/>
      <c r="I42" s="16"/>
      <c r="J42" s="205" t="s">
        <v>55</v>
      </c>
      <c r="K42" s="46"/>
      <c r="L42" s="37"/>
      <c r="M42" s="41"/>
      <c r="N42" s="10"/>
    </row>
    <row r="43" spans="1:14" s="14" customFormat="1" x14ac:dyDescent="0.2">
      <c r="A43" s="48" t="s">
        <v>218</v>
      </c>
      <c r="B43" s="277">
        <v>110000</v>
      </c>
      <c r="C43" s="16" t="s">
        <v>30</v>
      </c>
      <c r="D43" s="47"/>
      <c r="E43" s="194"/>
      <c r="F43" s="45"/>
      <c r="G43" s="64"/>
      <c r="H43" s="64"/>
      <c r="I43" s="16"/>
      <c r="J43" s="205" t="s">
        <v>55</v>
      </c>
      <c r="K43" s="46"/>
      <c r="L43" s="37"/>
      <c r="M43" s="41"/>
      <c r="N43" s="10"/>
    </row>
    <row r="44" spans="1:14" s="14" customFormat="1" x14ac:dyDescent="0.2">
      <c r="A44" s="48" t="s">
        <v>219</v>
      </c>
      <c r="B44" s="277">
        <v>100000</v>
      </c>
      <c r="C44" s="272" t="s">
        <v>166</v>
      </c>
      <c r="D44" s="47"/>
      <c r="E44" s="194"/>
      <c r="F44" s="45"/>
      <c r="G44" s="64"/>
      <c r="H44" s="64"/>
      <c r="I44" s="16"/>
      <c r="J44" s="205" t="s">
        <v>55</v>
      </c>
      <c r="K44" s="46"/>
      <c r="L44" s="37"/>
      <c r="M44" s="41"/>
      <c r="N44" s="10"/>
    </row>
    <row r="45" spans="1:14" s="14" customFormat="1" x14ac:dyDescent="0.2">
      <c r="A45" s="48" t="s">
        <v>220</v>
      </c>
      <c r="B45" s="277">
        <v>4000</v>
      </c>
      <c r="C45" s="16" t="s">
        <v>25</v>
      </c>
      <c r="D45" s="47"/>
      <c r="E45" s="194"/>
      <c r="F45" s="45"/>
      <c r="G45" s="64"/>
      <c r="H45" s="64"/>
      <c r="I45" s="16"/>
      <c r="J45" s="206" t="s">
        <v>29</v>
      </c>
      <c r="K45" s="46"/>
      <c r="L45" s="37"/>
      <c r="M45" s="41"/>
      <c r="N45" s="10"/>
    </row>
    <row r="46" spans="1:14" s="14" customFormat="1" x14ac:dyDescent="0.2">
      <c r="A46" s="43" t="s">
        <v>221</v>
      </c>
      <c r="B46" s="278">
        <f>SUM(B47:B62)</f>
        <v>1021000</v>
      </c>
      <c r="C46" s="16"/>
      <c r="D46" s="47" t="s">
        <v>166</v>
      </c>
      <c r="E46" s="194"/>
      <c r="F46" s="45"/>
      <c r="G46" s="64">
        <v>42917</v>
      </c>
      <c r="H46" s="64">
        <v>43617</v>
      </c>
      <c r="I46" s="16"/>
      <c r="J46" s="57"/>
      <c r="K46" s="46"/>
      <c r="L46" s="37"/>
      <c r="M46" s="41"/>
      <c r="N46" s="10"/>
    </row>
    <row r="47" spans="1:14" s="14" customFormat="1" x14ac:dyDescent="0.2">
      <c r="A47" s="48" t="s">
        <v>222</v>
      </c>
      <c r="B47" s="277">
        <v>500000</v>
      </c>
      <c r="C47" s="16" t="s">
        <v>24</v>
      </c>
      <c r="D47" s="47"/>
      <c r="E47" s="194"/>
      <c r="F47" s="45"/>
      <c r="G47" s="64"/>
      <c r="H47" s="64"/>
      <c r="I47" s="16"/>
      <c r="J47" s="215" t="s">
        <v>56</v>
      </c>
      <c r="K47" s="46"/>
      <c r="L47" s="37"/>
      <c r="M47" s="41"/>
      <c r="N47" s="10"/>
    </row>
    <row r="48" spans="1:14" s="14" customFormat="1" x14ac:dyDescent="0.2">
      <c r="A48" s="48" t="s">
        <v>223</v>
      </c>
      <c r="B48" s="277">
        <v>30000</v>
      </c>
      <c r="C48" s="16" t="s">
        <v>24</v>
      </c>
      <c r="D48" s="47"/>
      <c r="E48" s="194"/>
      <c r="F48" s="45"/>
      <c r="G48" s="64"/>
      <c r="H48" s="64"/>
      <c r="I48" s="16"/>
      <c r="J48" s="215" t="s">
        <v>56</v>
      </c>
      <c r="K48" s="46"/>
      <c r="L48" s="37"/>
      <c r="M48" s="41"/>
      <c r="N48" s="10"/>
    </row>
    <row r="49" spans="1:14" s="14" customFormat="1" x14ac:dyDescent="0.2">
      <c r="A49" s="48" t="s">
        <v>224</v>
      </c>
      <c r="B49" s="277">
        <v>0</v>
      </c>
      <c r="C49" s="272" t="s">
        <v>166</v>
      </c>
      <c r="D49" s="47"/>
      <c r="E49" s="194"/>
      <c r="F49" s="45"/>
      <c r="G49" s="64"/>
      <c r="H49" s="64"/>
      <c r="I49" s="16"/>
      <c r="J49" s="215" t="s">
        <v>56</v>
      </c>
      <c r="K49" s="46"/>
      <c r="L49" s="37"/>
      <c r="M49" s="41"/>
      <c r="N49" s="10"/>
    </row>
    <row r="50" spans="1:14" s="14" customFormat="1" x14ac:dyDescent="0.2">
      <c r="A50" s="48" t="s">
        <v>225</v>
      </c>
      <c r="B50" s="277">
        <v>50000</v>
      </c>
      <c r="C50" s="16" t="s">
        <v>24</v>
      </c>
      <c r="D50" s="47"/>
      <c r="E50" s="194"/>
      <c r="F50" s="45"/>
      <c r="G50" s="64"/>
      <c r="H50" s="64"/>
      <c r="I50" s="16"/>
      <c r="J50" s="215" t="s">
        <v>56</v>
      </c>
      <c r="K50" s="46"/>
      <c r="L50" s="37"/>
      <c r="M50" s="41"/>
      <c r="N50" s="10"/>
    </row>
    <row r="51" spans="1:14" s="14" customFormat="1" x14ac:dyDescent="0.2">
      <c r="A51" s="48" t="s">
        <v>226</v>
      </c>
      <c r="B51" s="277">
        <v>5000</v>
      </c>
      <c r="C51" s="16" t="s">
        <v>31</v>
      </c>
      <c r="D51" s="47"/>
      <c r="E51" s="194"/>
      <c r="F51" s="45"/>
      <c r="G51" s="64"/>
      <c r="H51" s="64"/>
      <c r="I51" s="16"/>
      <c r="J51" s="215" t="s">
        <v>56</v>
      </c>
      <c r="K51" s="46"/>
      <c r="L51" s="37"/>
      <c r="M51" s="41"/>
      <c r="N51" s="10"/>
    </row>
    <row r="52" spans="1:14" s="14" customFormat="1" x14ac:dyDescent="0.2">
      <c r="A52" s="48" t="s">
        <v>227</v>
      </c>
      <c r="B52" s="277">
        <v>80000</v>
      </c>
      <c r="C52" s="16" t="s">
        <v>24</v>
      </c>
      <c r="D52" s="47"/>
      <c r="E52" s="194"/>
      <c r="F52" s="45"/>
      <c r="G52" s="64"/>
      <c r="H52" s="64"/>
      <c r="I52" s="16"/>
      <c r="J52" s="215" t="s">
        <v>56</v>
      </c>
      <c r="K52" s="46"/>
      <c r="L52" s="37"/>
      <c r="M52" s="41"/>
      <c r="N52" s="10"/>
    </row>
    <row r="53" spans="1:14" s="14" customFormat="1" x14ac:dyDescent="0.2">
      <c r="A53" s="48" t="s">
        <v>228</v>
      </c>
      <c r="B53" s="277">
        <v>50000</v>
      </c>
      <c r="C53" s="16" t="s">
        <v>24</v>
      </c>
      <c r="D53" s="47"/>
      <c r="E53" s="194"/>
      <c r="F53" s="45"/>
      <c r="G53" s="64"/>
      <c r="H53" s="64"/>
      <c r="I53" s="16"/>
      <c r="J53" s="215" t="s">
        <v>56</v>
      </c>
      <c r="K53" s="46"/>
      <c r="L53" s="37"/>
      <c r="M53" s="41"/>
      <c r="N53" s="10"/>
    </row>
    <row r="54" spans="1:14" s="14" customFormat="1" x14ac:dyDescent="0.2">
      <c r="A54" s="48" t="s">
        <v>229</v>
      </c>
      <c r="B54" s="277">
        <v>7000</v>
      </c>
      <c r="C54" s="16" t="s">
        <v>31</v>
      </c>
      <c r="D54" s="47"/>
      <c r="E54" s="194"/>
      <c r="F54" s="45"/>
      <c r="G54" s="64"/>
      <c r="H54" s="64"/>
      <c r="I54" s="16"/>
      <c r="J54" s="215" t="s">
        <v>56</v>
      </c>
      <c r="K54" s="46"/>
      <c r="L54" s="37"/>
      <c r="M54" s="41"/>
      <c r="N54" s="10"/>
    </row>
    <row r="55" spans="1:14" s="14" customFormat="1" x14ac:dyDescent="0.2">
      <c r="A55" s="48" t="s">
        <v>230</v>
      </c>
      <c r="B55" s="277">
        <v>10000</v>
      </c>
      <c r="C55" s="16" t="s">
        <v>24</v>
      </c>
      <c r="D55" s="47"/>
      <c r="E55" s="194"/>
      <c r="F55" s="45"/>
      <c r="G55" s="64"/>
      <c r="H55" s="64"/>
      <c r="I55" s="16"/>
      <c r="J55" s="215" t="s">
        <v>56</v>
      </c>
      <c r="K55" s="46"/>
      <c r="L55" s="37"/>
      <c r="M55" s="41"/>
      <c r="N55" s="10"/>
    </row>
    <row r="56" spans="1:14" s="14" customFormat="1" x14ac:dyDescent="0.2">
      <c r="A56" s="48" t="s">
        <v>231</v>
      </c>
      <c r="B56" s="277">
        <v>0</v>
      </c>
      <c r="C56" s="272" t="s">
        <v>166</v>
      </c>
      <c r="D56" s="47"/>
      <c r="E56" s="194"/>
      <c r="F56" s="45"/>
      <c r="G56" s="64"/>
      <c r="H56" s="64"/>
      <c r="I56" s="16"/>
      <c r="J56" s="215" t="s">
        <v>56</v>
      </c>
      <c r="K56" s="46"/>
      <c r="L56" s="37"/>
      <c r="M56" s="41"/>
      <c r="N56" s="10"/>
    </row>
    <row r="57" spans="1:14" s="14" customFormat="1" x14ac:dyDescent="0.2">
      <c r="A57" s="48" t="s">
        <v>232</v>
      </c>
      <c r="B57" s="277">
        <v>7000</v>
      </c>
      <c r="C57" s="16" t="s">
        <v>24</v>
      </c>
      <c r="D57" s="47"/>
      <c r="E57" s="194"/>
      <c r="F57" s="45"/>
      <c r="G57" s="64"/>
      <c r="H57" s="64"/>
      <c r="I57" s="16"/>
      <c r="J57" s="215" t="s">
        <v>56</v>
      </c>
      <c r="K57" s="46"/>
      <c r="L57" s="37"/>
      <c r="M57" s="41"/>
      <c r="N57" s="10"/>
    </row>
    <row r="58" spans="1:14" s="14" customFormat="1" x14ac:dyDescent="0.2">
      <c r="A58" s="48" t="s">
        <v>233</v>
      </c>
      <c r="B58" s="277">
        <v>0</v>
      </c>
      <c r="C58" s="272" t="s">
        <v>166</v>
      </c>
      <c r="D58" s="47"/>
      <c r="E58" s="194"/>
      <c r="F58" s="45"/>
      <c r="G58" s="64"/>
      <c r="H58" s="64"/>
      <c r="I58" s="16"/>
      <c r="J58" s="215" t="s">
        <v>56</v>
      </c>
      <c r="K58" s="46"/>
      <c r="L58" s="37"/>
      <c r="M58" s="41"/>
      <c r="N58" s="10"/>
    </row>
    <row r="59" spans="1:14" s="14" customFormat="1" x14ac:dyDescent="0.2">
      <c r="A59" s="48" t="s">
        <v>234</v>
      </c>
      <c r="B59" s="277">
        <v>215000</v>
      </c>
      <c r="C59" s="16" t="s">
        <v>24</v>
      </c>
      <c r="D59" s="47"/>
      <c r="E59" s="194"/>
      <c r="F59" s="45"/>
      <c r="G59" s="64"/>
      <c r="H59" s="64"/>
      <c r="I59" s="16"/>
      <c r="J59" s="215" t="s">
        <v>56</v>
      </c>
      <c r="K59" s="46"/>
      <c r="L59" s="37"/>
      <c r="M59" s="41"/>
      <c r="N59" s="10"/>
    </row>
    <row r="60" spans="1:14" s="14" customFormat="1" x14ac:dyDescent="0.2">
      <c r="A60" s="48" t="s">
        <v>235</v>
      </c>
      <c r="B60" s="277">
        <v>30000</v>
      </c>
      <c r="C60" s="16" t="s">
        <v>24</v>
      </c>
      <c r="D60" s="47"/>
      <c r="E60" s="194"/>
      <c r="F60" s="45"/>
      <c r="G60" s="64"/>
      <c r="H60" s="64"/>
      <c r="I60" s="16"/>
      <c r="J60" s="215" t="s">
        <v>56</v>
      </c>
      <c r="K60" s="46"/>
      <c r="L60" s="37"/>
      <c r="M60" s="41"/>
      <c r="N60" s="10"/>
    </row>
    <row r="61" spans="1:14" s="14" customFormat="1" x14ac:dyDescent="0.2">
      <c r="A61" s="48" t="s">
        <v>236</v>
      </c>
      <c r="B61" s="277">
        <v>30000</v>
      </c>
      <c r="C61" s="16" t="s">
        <v>24</v>
      </c>
      <c r="D61" s="47"/>
      <c r="E61" s="194"/>
      <c r="F61" s="45"/>
      <c r="G61" s="64"/>
      <c r="H61" s="64"/>
      <c r="I61" s="16"/>
      <c r="J61" s="215" t="s">
        <v>56</v>
      </c>
      <c r="K61" s="46"/>
      <c r="L61" s="37"/>
      <c r="M61" s="41"/>
      <c r="N61" s="10"/>
    </row>
    <row r="62" spans="1:14" s="14" customFormat="1" x14ac:dyDescent="0.2">
      <c r="A62" s="48" t="s">
        <v>237</v>
      </c>
      <c r="B62" s="277">
        <v>7000</v>
      </c>
      <c r="C62" s="16" t="s">
        <v>31</v>
      </c>
      <c r="D62" s="47"/>
      <c r="E62" s="194"/>
      <c r="F62" s="45"/>
      <c r="G62" s="64"/>
      <c r="H62" s="64"/>
      <c r="I62" s="16"/>
      <c r="J62" s="215" t="s">
        <v>56</v>
      </c>
      <c r="K62" s="46"/>
      <c r="L62" s="37"/>
      <c r="M62" s="41"/>
      <c r="N62" s="10"/>
    </row>
    <row r="63" spans="1:14" s="14" customFormat="1" x14ac:dyDescent="0.2">
      <c r="A63" s="43" t="s">
        <v>238</v>
      </c>
      <c r="B63" s="278">
        <f>SUM(B64:B70)</f>
        <v>1975000</v>
      </c>
      <c r="C63" s="16"/>
      <c r="D63" s="47"/>
      <c r="E63" s="194"/>
      <c r="F63" s="45"/>
      <c r="G63" s="64">
        <v>43497</v>
      </c>
      <c r="H63" s="64">
        <v>44013</v>
      </c>
      <c r="I63" s="16"/>
      <c r="J63" s="57"/>
      <c r="K63" s="46"/>
      <c r="L63" s="37"/>
      <c r="M63" s="41"/>
      <c r="N63" s="10"/>
    </row>
    <row r="64" spans="1:14" s="14" customFormat="1" x14ac:dyDescent="0.2">
      <c r="A64" s="48" t="s">
        <v>239</v>
      </c>
      <c r="B64" s="277">
        <v>120000</v>
      </c>
      <c r="C64" s="16" t="s">
        <v>24</v>
      </c>
      <c r="D64" s="47"/>
      <c r="E64" s="194"/>
      <c r="F64" s="45"/>
      <c r="G64" s="64"/>
      <c r="H64" s="64"/>
      <c r="I64" s="16"/>
      <c r="J64" s="215" t="s">
        <v>56</v>
      </c>
      <c r="K64" s="46"/>
      <c r="L64" s="37"/>
      <c r="M64" s="41"/>
      <c r="N64" s="10"/>
    </row>
    <row r="65" spans="1:14" s="14" customFormat="1" x14ac:dyDescent="0.2">
      <c r="A65" s="48" t="s">
        <v>240</v>
      </c>
      <c r="B65" s="277">
        <v>65000</v>
      </c>
      <c r="C65" s="281" t="s">
        <v>24</v>
      </c>
      <c r="D65" s="47"/>
      <c r="E65" s="194"/>
      <c r="F65" s="45"/>
      <c r="G65" s="64"/>
      <c r="H65" s="64"/>
      <c r="I65" s="16"/>
      <c r="J65" s="215" t="s">
        <v>56</v>
      </c>
      <c r="K65" s="46"/>
      <c r="L65" s="37"/>
      <c r="M65" s="41"/>
      <c r="N65" s="10"/>
    </row>
    <row r="66" spans="1:14" s="14" customFormat="1" x14ac:dyDescent="0.2">
      <c r="A66" s="48" t="s">
        <v>241</v>
      </c>
      <c r="B66" s="277">
        <v>60000</v>
      </c>
      <c r="C66" s="16" t="s">
        <v>24</v>
      </c>
      <c r="D66" s="47"/>
      <c r="E66" s="194"/>
      <c r="F66" s="45"/>
      <c r="G66" s="64"/>
      <c r="H66" s="64"/>
      <c r="I66" s="16"/>
      <c r="J66" s="215" t="s">
        <v>56</v>
      </c>
      <c r="K66" s="46"/>
      <c r="L66" s="37"/>
      <c r="M66" s="41"/>
      <c r="N66" s="10"/>
    </row>
    <row r="67" spans="1:14" s="14" customFormat="1" x14ac:dyDescent="0.2">
      <c r="A67" s="48" t="s">
        <v>242</v>
      </c>
      <c r="B67" s="277">
        <v>0</v>
      </c>
      <c r="C67" s="272" t="s">
        <v>166</v>
      </c>
      <c r="D67" s="47"/>
      <c r="E67" s="194"/>
      <c r="F67" s="45"/>
      <c r="G67" s="64"/>
      <c r="H67" s="64"/>
      <c r="I67" s="16"/>
      <c r="J67" s="215" t="s">
        <v>56</v>
      </c>
      <c r="K67" s="46"/>
      <c r="L67" s="37"/>
      <c r="M67" s="41"/>
      <c r="N67" s="10"/>
    </row>
    <row r="68" spans="1:14" s="14" customFormat="1" x14ac:dyDescent="0.2">
      <c r="A68" s="48" t="s">
        <v>243</v>
      </c>
      <c r="B68" s="277">
        <v>1000000</v>
      </c>
      <c r="C68" s="16" t="s">
        <v>24</v>
      </c>
      <c r="D68" s="47"/>
      <c r="E68" s="194"/>
      <c r="F68" s="45"/>
      <c r="G68" s="64"/>
      <c r="H68" s="64"/>
      <c r="I68" s="16"/>
      <c r="J68" s="215" t="s">
        <v>56</v>
      </c>
      <c r="K68" s="46"/>
      <c r="L68" s="37"/>
      <c r="M68" s="41"/>
      <c r="N68" s="10"/>
    </row>
    <row r="69" spans="1:14" s="14" customFormat="1" x14ac:dyDescent="0.2">
      <c r="A69" s="48" t="s">
        <v>244</v>
      </c>
      <c r="B69" s="277">
        <v>600000</v>
      </c>
      <c r="C69" s="16" t="s">
        <v>24</v>
      </c>
      <c r="D69" s="47"/>
      <c r="E69" s="194"/>
      <c r="F69" s="45"/>
      <c r="G69" s="64"/>
      <c r="H69" s="64"/>
      <c r="I69" s="16"/>
      <c r="J69" s="215" t="s">
        <v>56</v>
      </c>
      <c r="K69" s="46"/>
      <c r="L69" s="37"/>
      <c r="M69" s="41"/>
      <c r="N69" s="10"/>
    </row>
    <row r="70" spans="1:14" s="14" customFormat="1" x14ac:dyDescent="0.2">
      <c r="A70" s="48" t="s">
        <v>245</v>
      </c>
      <c r="B70" s="277">
        <v>130000</v>
      </c>
      <c r="C70" s="16" t="s">
        <v>24</v>
      </c>
      <c r="D70" s="47"/>
      <c r="E70" s="194"/>
      <c r="F70" s="45"/>
      <c r="G70" s="64"/>
      <c r="H70" s="64"/>
      <c r="I70" s="16"/>
      <c r="J70" s="215" t="s">
        <v>56</v>
      </c>
      <c r="K70" s="46"/>
      <c r="L70" s="37"/>
      <c r="M70" s="41"/>
      <c r="N70" s="10"/>
    </row>
    <row r="71" spans="1:14" s="14" customFormat="1" x14ac:dyDescent="0.2">
      <c r="A71" s="43" t="s">
        <v>246</v>
      </c>
      <c r="B71" s="278">
        <f>SUM(B72:B74)</f>
        <v>1420000</v>
      </c>
      <c r="C71" s="16"/>
      <c r="D71" s="47"/>
      <c r="E71" s="194"/>
      <c r="F71" s="45"/>
      <c r="G71" s="64">
        <v>43770</v>
      </c>
      <c r="H71" s="64">
        <v>44166</v>
      </c>
      <c r="I71" s="16"/>
      <c r="J71" s="57"/>
      <c r="K71" s="46"/>
      <c r="L71" s="37"/>
      <c r="M71" s="41"/>
      <c r="N71" s="10"/>
    </row>
    <row r="72" spans="1:14" s="14" customFormat="1" x14ac:dyDescent="0.2">
      <c r="A72" s="70" t="s">
        <v>247</v>
      </c>
      <c r="B72" s="277">
        <v>1200000</v>
      </c>
      <c r="C72" s="65" t="s">
        <v>24</v>
      </c>
      <c r="D72" s="63"/>
      <c r="E72" s="196"/>
      <c r="F72" s="60"/>
      <c r="G72" s="64"/>
      <c r="H72" s="64"/>
      <c r="I72" s="65"/>
      <c r="J72" s="219" t="s">
        <v>56</v>
      </c>
      <c r="K72" s="46"/>
      <c r="L72" s="67"/>
      <c r="M72" s="68"/>
      <c r="N72" s="69"/>
    </row>
    <row r="73" spans="1:14" s="14" customFormat="1" x14ac:dyDescent="0.2">
      <c r="A73" s="70" t="s">
        <v>248</v>
      </c>
      <c r="B73" s="277">
        <v>120000</v>
      </c>
      <c r="C73" s="65" t="s">
        <v>24</v>
      </c>
      <c r="D73" s="63"/>
      <c r="E73" s="196"/>
      <c r="F73" s="60"/>
      <c r="G73" s="64"/>
      <c r="H73" s="64"/>
      <c r="I73" s="65"/>
      <c r="J73" s="219" t="s">
        <v>56</v>
      </c>
      <c r="K73" s="46"/>
      <c r="L73" s="67"/>
      <c r="M73" s="68"/>
      <c r="N73" s="69"/>
    </row>
    <row r="74" spans="1:14" s="14" customFormat="1" x14ac:dyDescent="0.2">
      <c r="A74" s="70" t="s">
        <v>249</v>
      </c>
      <c r="B74" s="277">
        <v>100000</v>
      </c>
      <c r="C74" s="65" t="s">
        <v>24</v>
      </c>
      <c r="D74" s="63"/>
      <c r="E74" s="196"/>
      <c r="F74" s="60"/>
      <c r="G74" s="64"/>
      <c r="H74" s="64"/>
      <c r="I74" s="65"/>
      <c r="J74" s="219" t="s">
        <v>56</v>
      </c>
      <c r="K74" s="46"/>
      <c r="L74" s="67"/>
      <c r="M74" s="68"/>
      <c r="N74" s="69"/>
    </row>
    <row r="75" spans="1:14" s="14" customFormat="1" x14ac:dyDescent="0.2">
      <c r="A75" s="71" t="s">
        <v>250</v>
      </c>
      <c r="B75" s="278">
        <f>SUM(B76:B77)</f>
        <v>90000</v>
      </c>
      <c r="C75" s="65"/>
      <c r="D75" s="63"/>
      <c r="E75" s="196"/>
      <c r="F75" s="60"/>
      <c r="G75" s="64">
        <v>44136</v>
      </c>
      <c r="H75" s="64">
        <v>43952</v>
      </c>
      <c r="I75" s="65"/>
      <c r="J75" s="66"/>
      <c r="K75" s="46"/>
      <c r="L75" s="67"/>
      <c r="M75" s="68"/>
      <c r="N75" s="69"/>
    </row>
    <row r="76" spans="1:14" s="14" customFormat="1" x14ac:dyDescent="0.2">
      <c r="A76" s="70" t="s">
        <v>251</v>
      </c>
      <c r="B76" s="277">
        <v>60000</v>
      </c>
      <c r="C76" s="65" t="s">
        <v>24</v>
      </c>
      <c r="D76" s="63"/>
      <c r="E76" s="196"/>
      <c r="F76" s="60"/>
      <c r="G76" s="64"/>
      <c r="H76" s="64"/>
      <c r="I76" s="65"/>
      <c r="J76" s="208" t="s">
        <v>29</v>
      </c>
      <c r="K76" s="46"/>
      <c r="L76" s="67"/>
      <c r="M76" s="68"/>
      <c r="N76" s="69"/>
    </row>
    <row r="77" spans="1:14" s="14" customFormat="1" x14ac:dyDescent="0.2">
      <c r="A77" s="48" t="s">
        <v>252</v>
      </c>
      <c r="B77" s="277">
        <v>30000</v>
      </c>
      <c r="C77" s="16" t="s">
        <v>31</v>
      </c>
      <c r="D77" s="47"/>
      <c r="E77" s="194"/>
      <c r="F77" s="45"/>
      <c r="G77" s="64"/>
      <c r="H77" s="64"/>
      <c r="I77" s="16"/>
      <c r="J77" s="215" t="s">
        <v>114</v>
      </c>
      <c r="K77" s="46"/>
      <c r="L77" s="37"/>
      <c r="M77" s="41"/>
      <c r="N77" s="10"/>
    </row>
    <row r="78" spans="1:14" s="14" customFormat="1" x14ac:dyDescent="0.2">
      <c r="A78" s="43" t="s">
        <v>253</v>
      </c>
      <c r="B78" s="278">
        <f>SUM(B79:B82)</f>
        <v>115000</v>
      </c>
      <c r="C78" s="16"/>
      <c r="D78" s="47"/>
      <c r="E78" s="194"/>
      <c r="F78" s="45"/>
      <c r="G78" s="64">
        <v>42705</v>
      </c>
      <c r="H78" s="64">
        <v>43040</v>
      </c>
      <c r="I78" s="16"/>
      <c r="J78" s="57"/>
      <c r="K78" s="46"/>
      <c r="L78" s="37"/>
      <c r="M78" s="41"/>
      <c r="N78" s="10"/>
    </row>
    <row r="79" spans="1:14" s="14" customFormat="1" x14ac:dyDescent="0.2">
      <c r="A79" s="70" t="s">
        <v>254</v>
      </c>
      <c r="B79" s="276">
        <v>50000</v>
      </c>
      <c r="C79" s="65" t="s">
        <v>24</v>
      </c>
      <c r="D79" s="63"/>
      <c r="E79" s="196"/>
      <c r="F79" s="60"/>
      <c r="G79" s="64"/>
      <c r="H79" s="64"/>
      <c r="I79" s="65"/>
      <c r="J79" s="247" t="s">
        <v>26</v>
      </c>
      <c r="K79" s="46"/>
      <c r="L79" s="67"/>
      <c r="M79" s="68"/>
      <c r="N79" s="69"/>
    </row>
    <row r="80" spans="1:14" s="14" customFormat="1" x14ac:dyDescent="0.2">
      <c r="A80" s="70" t="s">
        <v>255</v>
      </c>
      <c r="B80" s="276">
        <v>30000</v>
      </c>
      <c r="C80" s="65" t="s">
        <v>24</v>
      </c>
      <c r="D80" s="63"/>
      <c r="E80" s="196"/>
      <c r="F80" s="60"/>
      <c r="G80" s="64"/>
      <c r="H80" s="64"/>
      <c r="I80" s="65"/>
      <c r="J80" s="247" t="s">
        <v>26</v>
      </c>
      <c r="K80" s="46"/>
      <c r="L80" s="67"/>
      <c r="M80" s="68"/>
      <c r="N80" s="69"/>
    </row>
    <row r="81" spans="1:14" s="14" customFormat="1" x14ac:dyDescent="0.2">
      <c r="A81" s="70" t="s">
        <v>256</v>
      </c>
      <c r="B81" s="276">
        <v>35000</v>
      </c>
      <c r="C81" s="65" t="s">
        <v>24</v>
      </c>
      <c r="D81" s="63"/>
      <c r="E81" s="196"/>
      <c r="F81" s="60"/>
      <c r="G81" s="64"/>
      <c r="H81" s="64"/>
      <c r="I81" s="65"/>
      <c r="J81" s="247" t="s">
        <v>26</v>
      </c>
      <c r="K81" s="46"/>
      <c r="L81" s="67"/>
      <c r="M81" s="68"/>
      <c r="N81" s="69"/>
    </row>
    <row r="82" spans="1:14" s="14" customFormat="1" x14ac:dyDescent="0.2">
      <c r="A82" s="70" t="s">
        <v>257</v>
      </c>
      <c r="B82" s="277">
        <v>0</v>
      </c>
      <c r="C82" s="272" t="s">
        <v>166</v>
      </c>
      <c r="D82" s="63"/>
      <c r="E82" s="196"/>
      <c r="F82" s="60"/>
      <c r="G82" s="64"/>
      <c r="H82" s="64"/>
      <c r="I82" s="65"/>
      <c r="J82" s="66"/>
      <c r="K82" s="46"/>
      <c r="L82" s="67"/>
      <c r="M82" s="68"/>
      <c r="N82" s="69"/>
    </row>
    <row r="83" spans="1:14" s="14" customFormat="1" x14ac:dyDescent="0.2">
      <c r="A83" s="71" t="s">
        <v>258</v>
      </c>
      <c r="B83" s="278">
        <f>SUM(B84:B85)</f>
        <v>600000</v>
      </c>
      <c r="C83" s="65"/>
      <c r="D83" s="63"/>
      <c r="E83" s="196"/>
      <c r="F83" s="60"/>
      <c r="G83" s="64">
        <v>43040</v>
      </c>
      <c r="H83" s="64">
        <v>43132</v>
      </c>
      <c r="I83" s="65"/>
      <c r="J83" s="66"/>
      <c r="K83" s="46"/>
      <c r="L83" s="67"/>
      <c r="M83" s="68"/>
      <c r="N83" s="69"/>
    </row>
    <row r="84" spans="1:14" s="14" customFormat="1" x14ac:dyDescent="0.2">
      <c r="A84" s="61" t="s">
        <v>259</v>
      </c>
      <c r="B84" s="276">
        <v>250000</v>
      </c>
      <c r="C84" s="65" t="s">
        <v>24</v>
      </c>
      <c r="D84" s="63"/>
      <c r="E84" s="196"/>
      <c r="F84" s="60"/>
      <c r="G84" s="64"/>
      <c r="H84" s="64"/>
      <c r="I84" s="65"/>
      <c r="J84" s="208" t="s">
        <v>29</v>
      </c>
      <c r="K84" s="46"/>
      <c r="L84" s="67"/>
      <c r="M84" s="68"/>
      <c r="N84" s="69"/>
    </row>
    <row r="85" spans="1:14" s="14" customFormat="1" x14ac:dyDescent="0.2">
      <c r="A85" s="61" t="s">
        <v>260</v>
      </c>
      <c r="B85" s="276">
        <v>350000</v>
      </c>
      <c r="C85" s="65" t="s">
        <v>24</v>
      </c>
      <c r="D85" s="63"/>
      <c r="E85" s="196"/>
      <c r="F85" s="60"/>
      <c r="G85" s="64"/>
      <c r="H85" s="64"/>
      <c r="I85" s="65"/>
      <c r="J85" s="208" t="s">
        <v>29</v>
      </c>
      <c r="K85" s="46"/>
      <c r="L85" s="67"/>
      <c r="M85" s="68"/>
      <c r="N85" s="69"/>
    </row>
    <row r="86" spans="1:14" s="14" customFormat="1" x14ac:dyDescent="0.2">
      <c r="A86" s="71" t="s">
        <v>261</v>
      </c>
      <c r="B86" s="278">
        <v>1200000</v>
      </c>
      <c r="C86" s="65"/>
      <c r="D86" s="63"/>
      <c r="E86" s="196"/>
      <c r="F86" s="60"/>
      <c r="G86" s="64"/>
      <c r="H86" s="64"/>
      <c r="I86" s="65"/>
      <c r="J86" s="66"/>
      <c r="K86" s="46"/>
      <c r="L86" s="67"/>
      <c r="M86" s="68"/>
      <c r="N86" s="69"/>
    </row>
    <row r="87" spans="1:14" s="14" customFormat="1" x14ac:dyDescent="0.2">
      <c r="A87" s="188" t="s">
        <v>22</v>
      </c>
      <c r="B87" s="279">
        <f>SUM(B13,B31)</f>
        <v>25025000</v>
      </c>
      <c r="C87" s="17"/>
      <c r="D87" s="53"/>
      <c r="E87" s="195"/>
      <c r="F87" s="52"/>
      <c r="G87" s="265"/>
      <c r="H87" s="265"/>
      <c r="I87" s="17"/>
      <c r="J87" s="58"/>
      <c r="K87" s="46"/>
      <c r="L87" s="37"/>
      <c r="M87" s="41"/>
      <c r="N87" s="10"/>
    </row>
    <row r="88" spans="1:14" s="14" customFormat="1" x14ac:dyDescent="0.2">
      <c r="A88" s="61"/>
      <c r="B88" s="276"/>
      <c r="C88" s="65"/>
      <c r="D88" s="63"/>
      <c r="E88" s="196"/>
      <c r="F88" s="60"/>
      <c r="G88" s="64"/>
      <c r="H88" s="64"/>
      <c r="I88" s="65"/>
      <c r="J88" s="66"/>
      <c r="K88" s="46"/>
      <c r="L88" s="67"/>
      <c r="M88" s="68"/>
      <c r="N88" s="69"/>
    </row>
    <row r="89" spans="1:14" s="14" customFormat="1" x14ac:dyDescent="0.2">
      <c r="A89" s="51" t="s">
        <v>180</v>
      </c>
      <c r="B89" s="279"/>
      <c r="C89" s="17"/>
      <c r="D89" s="53"/>
      <c r="E89" s="269">
        <v>1</v>
      </c>
      <c r="F89" s="52"/>
      <c r="G89" s="265"/>
      <c r="H89" s="265"/>
      <c r="I89" s="17"/>
      <c r="J89" s="58"/>
      <c r="K89" s="46"/>
      <c r="L89" s="37"/>
      <c r="M89" s="41"/>
      <c r="N89" s="10"/>
    </row>
    <row r="90" spans="1:14" s="85" customFormat="1" x14ac:dyDescent="0.2">
      <c r="A90" s="71" t="s">
        <v>181</v>
      </c>
      <c r="B90" s="278"/>
      <c r="C90" s="77"/>
      <c r="D90" s="78"/>
      <c r="E90" s="197"/>
      <c r="F90" s="79"/>
      <c r="G90" s="80"/>
      <c r="H90" s="80"/>
      <c r="I90" s="77"/>
      <c r="J90" s="81"/>
      <c r="K90" s="34"/>
      <c r="L90" s="82"/>
      <c r="M90" s="83"/>
      <c r="N90" s="84"/>
    </row>
    <row r="91" spans="1:14" s="14" customFormat="1" x14ac:dyDescent="0.2">
      <c r="A91" s="61" t="s">
        <v>182</v>
      </c>
      <c r="B91" s="276">
        <v>540000</v>
      </c>
      <c r="C91" s="65" t="s">
        <v>24</v>
      </c>
      <c r="D91" s="47" t="s">
        <v>19</v>
      </c>
      <c r="E91" s="196"/>
      <c r="F91" s="60"/>
      <c r="G91" s="64">
        <v>43952</v>
      </c>
      <c r="H91" s="64">
        <v>44652</v>
      </c>
      <c r="I91" s="65"/>
      <c r="J91" s="219" t="s">
        <v>56</v>
      </c>
      <c r="K91" s="46"/>
      <c r="L91" s="67"/>
      <c r="M91" s="68"/>
      <c r="N91" s="69"/>
    </row>
    <row r="92" spans="1:14" s="14" customFormat="1" x14ac:dyDescent="0.2">
      <c r="A92" s="61"/>
      <c r="B92" s="276"/>
      <c r="C92" s="65"/>
      <c r="D92" s="63"/>
      <c r="E92" s="196"/>
      <c r="F92" s="60"/>
      <c r="G92" s="64"/>
      <c r="H92" s="64"/>
      <c r="I92" s="65"/>
      <c r="J92" s="66"/>
      <c r="K92" s="46"/>
      <c r="L92" s="67"/>
      <c r="M92" s="68"/>
      <c r="N92" s="69"/>
    </row>
    <row r="93" spans="1:14" s="14" customFormat="1" x14ac:dyDescent="0.2">
      <c r="A93" s="71" t="s">
        <v>183</v>
      </c>
      <c r="B93" s="276"/>
      <c r="C93" s="65"/>
      <c r="D93" s="63"/>
      <c r="E93" s="196"/>
      <c r="F93" s="60"/>
      <c r="G93" s="64"/>
      <c r="H93" s="64"/>
      <c r="I93" s="65"/>
      <c r="J93" s="66"/>
      <c r="K93" s="46"/>
      <c r="L93" s="67"/>
      <c r="M93" s="68"/>
      <c r="N93" s="69"/>
    </row>
    <row r="94" spans="1:14" s="14" customFormat="1" x14ac:dyDescent="0.2">
      <c r="A94" s="44" t="s">
        <v>184</v>
      </c>
      <c r="B94" s="276">
        <v>910000</v>
      </c>
      <c r="C94" s="65" t="s">
        <v>24</v>
      </c>
      <c r="D94" s="47" t="s">
        <v>19</v>
      </c>
      <c r="E94" s="194"/>
      <c r="F94" s="45"/>
      <c r="G94" s="64">
        <v>43556</v>
      </c>
      <c r="H94" s="64">
        <v>44317</v>
      </c>
      <c r="I94" s="16"/>
      <c r="J94" s="215" t="s">
        <v>56</v>
      </c>
      <c r="K94" s="46"/>
      <c r="L94" s="37"/>
      <c r="M94" s="41"/>
      <c r="N94" s="10"/>
    </row>
    <row r="95" spans="1:14" s="14" customFormat="1" x14ac:dyDescent="0.2">
      <c r="A95" s="61"/>
      <c r="B95" s="276"/>
      <c r="C95" s="65"/>
      <c r="D95" s="63"/>
      <c r="E95" s="196"/>
      <c r="F95" s="60"/>
      <c r="G95" s="64"/>
      <c r="H95" s="64"/>
      <c r="I95" s="65"/>
      <c r="J95" s="66"/>
      <c r="K95" s="46"/>
      <c r="L95" s="67"/>
      <c r="M95" s="68"/>
      <c r="N95" s="69"/>
    </row>
    <row r="96" spans="1:14" s="85" customFormat="1" x14ac:dyDescent="0.2">
      <c r="A96" s="71" t="s">
        <v>185</v>
      </c>
      <c r="B96" s="278"/>
      <c r="C96" s="77"/>
      <c r="D96" s="78"/>
      <c r="E96" s="197"/>
      <c r="F96" s="79"/>
      <c r="G96" s="80"/>
      <c r="H96" s="80"/>
      <c r="I96" s="77"/>
      <c r="J96" s="81"/>
      <c r="K96" s="34"/>
      <c r="L96" s="82"/>
      <c r="M96" s="83"/>
      <c r="N96" s="84"/>
    </row>
    <row r="97" spans="1:14" s="14" customFormat="1" x14ac:dyDescent="0.2">
      <c r="A97" s="61" t="s">
        <v>186</v>
      </c>
      <c r="B97" s="276">
        <v>1900000</v>
      </c>
      <c r="C97" s="65" t="s">
        <v>24</v>
      </c>
      <c r="D97" s="47" t="s">
        <v>19</v>
      </c>
      <c r="E97" s="196"/>
      <c r="F97" s="60"/>
      <c r="G97" s="64">
        <v>43739</v>
      </c>
      <c r="H97" s="64">
        <v>44652</v>
      </c>
      <c r="I97" s="65"/>
      <c r="J97" s="219" t="s">
        <v>56</v>
      </c>
      <c r="K97" s="46"/>
      <c r="L97" s="67"/>
      <c r="M97" s="68"/>
      <c r="N97" s="69"/>
    </row>
    <row r="98" spans="1:14" s="14" customFormat="1" x14ac:dyDescent="0.2">
      <c r="A98" s="61"/>
      <c r="B98" s="276"/>
      <c r="C98" s="65"/>
      <c r="D98" s="63"/>
      <c r="E98" s="196"/>
      <c r="F98" s="60"/>
      <c r="G98" s="64"/>
      <c r="H98" s="64"/>
      <c r="I98" s="65"/>
      <c r="J98" s="66"/>
      <c r="K98" s="46"/>
      <c r="L98" s="67"/>
      <c r="M98" s="68"/>
      <c r="N98" s="69"/>
    </row>
    <row r="99" spans="1:14" s="14" customFormat="1" x14ac:dyDescent="0.2">
      <c r="A99" s="188" t="s">
        <v>32</v>
      </c>
      <c r="B99" s="279">
        <f>B91+B94+B97</f>
        <v>3350000</v>
      </c>
      <c r="C99" s="17"/>
      <c r="D99" s="53"/>
      <c r="E99" s="195"/>
      <c r="F99" s="52"/>
      <c r="G99" s="265"/>
      <c r="H99" s="265"/>
      <c r="I99" s="17"/>
      <c r="J99" s="58"/>
      <c r="K99" s="46"/>
      <c r="L99" s="37"/>
      <c r="M99" s="41"/>
      <c r="N99" s="10"/>
    </row>
    <row r="100" spans="1:14" s="14" customFormat="1" x14ac:dyDescent="0.2">
      <c r="A100" s="189"/>
      <c r="B100" s="278"/>
      <c r="C100" s="65"/>
      <c r="D100" s="63"/>
      <c r="E100" s="196"/>
      <c r="F100" s="60"/>
      <c r="G100" s="64"/>
      <c r="H100" s="64"/>
      <c r="I100" s="65"/>
      <c r="J100" s="66"/>
      <c r="K100" s="46"/>
      <c r="L100" s="67"/>
      <c r="M100" s="68"/>
      <c r="N100" s="69"/>
    </row>
    <row r="101" spans="1:14" s="14" customFormat="1" x14ac:dyDescent="0.2">
      <c r="A101" s="49" t="s">
        <v>168</v>
      </c>
      <c r="B101" s="264"/>
      <c r="C101" s="50"/>
      <c r="D101" s="49"/>
      <c r="E101" s="268">
        <v>1</v>
      </c>
      <c r="F101" s="49"/>
      <c r="G101" s="265"/>
      <c r="H101" s="265"/>
      <c r="I101" s="50"/>
      <c r="J101" s="55"/>
      <c r="K101" s="34"/>
      <c r="L101" s="36"/>
      <c r="M101" s="40"/>
      <c r="N101" s="11"/>
    </row>
    <row r="102" spans="1:14" s="14" customFormat="1" x14ac:dyDescent="0.2">
      <c r="A102" s="43" t="s">
        <v>170</v>
      </c>
      <c r="B102" s="275">
        <f>SUM(B103,B104,B105,B106,B110)</f>
        <v>2050000</v>
      </c>
      <c r="C102" s="13"/>
      <c r="D102" s="12"/>
      <c r="E102" s="13"/>
      <c r="F102" s="12"/>
      <c r="G102" s="64"/>
      <c r="H102" s="64"/>
      <c r="I102" s="13"/>
      <c r="J102" s="56"/>
      <c r="K102" s="34"/>
      <c r="L102" s="36"/>
      <c r="M102" s="40"/>
      <c r="N102" s="11"/>
    </row>
    <row r="103" spans="1:14" s="14" customFormat="1" x14ac:dyDescent="0.2">
      <c r="A103" s="44" t="s">
        <v>169</v>
      </c>
      <c r="B103" s="276">
        <v>500000</v>
      </c>
      <c r="C103" s="16" t="s">
        <v>20</v>
      </c>
      <c r="D103" s="47" t="s">
        <v>19</v>
      </c>
      <c r="E103" s="194"/>
      <c r="F103" s="45" t="s">
        <v>21</v>
      </c>
      <c r="G103" s="266">
        <v>42887</v>
      </c>
      <c r="H103" s="266">
        <v>43101</v>
      </c>
      <c r="I103" s="16"/>
      <c r="J103" s="231" t="s">
        <v>26</v>
      </c>
      <c r="K103" s="46"/>
      <c r="L103" s="37"/>
      <c r="M103" s="41"/>
      <c r="N103" s="10"/>
    </row>
    <row r="104" spans="1:14" s="14" customFormat="1" x14ac:dyDescent="0.2">
      <c r="A104" s="44" t="s">
        <v>171</v>
      </c>
      <c r="B104" s="276">
        <v>250000</v>
      </c>
      <c r="C104" s="16" t="s">
        <v>20</v>
      </c>
      <c r="D104" s="47" t="s">
        <v>19</v>
      </c>
      <c r="E104" s="194"/>
      <c r="F104" s="45" t="s">
        <v>21</v>
      </c>
      <c r="G104" s="64">
        <v>42887</v>
      </c>
      <c r="H104" s="64">
        <v>43040</v>
      </c>
      <c r="I104" s="16"/>
      <c r="J104" s="231" t="s">
        <v>26</v>
      </c>
      <c r="K104" s="46"/>
      <c r="L104" s="37"/>
      <c r="M104" s="41"/>
      <c r="N104" s="10"/>
    </row>
    <row r="105" spans="1:14" s="14" customFormat="1" x14ac:dyDescent="0.2">
      <c r="A105" s="44" t="s">
        <v>172</v>
      </c>
      <c r="B105" s="276">
        <v>450000</v>
      </c>
      <c r="C105" s="16" t="s">
        <v>20</v>
      </c>
      <c r="D105" s="47" t="s">
        <v>19</v>
      </c>
      <c r="E105" s="194"/>
      <c r="F105" s="45" t="s">
        <v>21</v>
      </c>
      <c r="G105" s="64">
        <v>42887</v>
      </c>
      <c r="H105" s="64">
        <v>43221</v>
      </c>
      <c r="I105" s="16"/>
      <c r="J105" s="231" t="s">
        <v>26</v>
      </c>
      <c r="K105" s="46"/>
      <c r="L105" s="37"/>
      <c r="M105" s="41"/>
      <c r="N105" s="10"/>
    </row>
    <row r="106" spans="1:14" s="14" customFormat="1" x14ac:dyDescent="0.2">
      <c r="A106" s="44" t="s">
        <v>173</v>
      </c>
      <c r="B106" s="276">
        <f>SUM(B107:B109)</f>
        <v>350000</v>
      </c>
      <c r="C106" s="16"/>
      <c r="D106" s="47"/>
      <c r="E106" s="194"/>
      <c r="F106" s="45"/>
      <c r="G106" s="64"/>
      <c r="H106" s="64"/>
      <c r="I106" s="16"/>
      <c r="J106" s="57"/>
      <c r="K106" s="46"/>
      <c r="L106" s="37"/>
      <c r="M106" s="41"/>
      <c r="N106" s="10"/>
    </row>
    <row r="107" spans="1:14" s="14" customFormat="1" x14ac:dyDescent="0.2">
      <c r="A107" s="48" t="s">
        <v>174</v>
      </c>
      <c r="B107" s="277">
        <v>100000</v>
      </c>
      <c r="C107" s="16" t="s">
        <v>20</v>
      </c>
      <c r="D107" s="47" t="s">
        <v>19</v>
      </c>
      <c r="E107" s="194"/>
      <c r="F107" s="45" t="s">
        <v>21</v>
      </c>
      <c r="G107" s="64">
        <v>42795</v>
      </c>
      <c r="H107" s="64">
        <v>42887</v>
      </c>
      <c r="I107" s="16"/>
      <c r="J107" s="58" t="s">
        <v>28</v>
      </c>
      <c r="K107" s="46"/>
      <c r="L107" s="37"/>
      <c r="M107" s="41"/>
      <c r="N107" s="10"/>
    </row>
    <row r="108" spans="1:14" s="14" customFormat="1" x14ac:dyDescent="0.2">
      <c r="A108" s="48" t="s">
        <v>175</v>
      </c>
      <c r="B108" s="277">
        <v>100000</v>
      </c>
      <c r="C108" s="16" t="s">
        <v>20</v>
      </c>
      <c r="D108" s="47" t="s">
        <v>19</v>
      </c>
      <c r="E108" s="194"/>
      <c r="F108" s="45" t="s">
        <v>21</v>
      </c>
      <c r="G108" s="64">
        <v>42856</v>
      </c>
      <c r="H108" s="64">
        <v>42917</v>
      </c>
      <c r="I108" s="16"/>
      <c r="J108" s="206" t="s">
        <v>29</v>
      </c>
      <c r="K108" s="46"/>
      <c r="L108" s="37"/>
      <c r="M108" s="41"/>
      <c r="N108" s="10"/>
    </row>
    <row r="109" spans="1:14" s="14" customFormat="1" x14ac:dyDescent="0.2">
      <c r="A109" s="48" t="s">
        <v>176</v>
      </c>
      <c r="B109" s="277">
        <v>150000</v>
      </c>
      <c r="C109" s="16" t="s">
        <v>20</v>
      </c>
      <c r="D109" s="47" t="s">
        <v>19</v>
      </c>
      <c r="E109" s="194"/>
      <c r="F109" s="45" t="s">
        <v>21</v>
      </c>
      <c r="G109" s="64">
        <v>42917</v>
      </c>
      <c r="H109" s="64">
        <v>43009</v>
      </c>
      <c r="I109" s="16"/>
      <c r="J109" s="58" t="s">
        <v>28</v>
      </c>
      <c r="K109" s="46"/>
      <c r="L109" s="37"/>
      <c r="M109" s="41"/>
      <c r="N109" s="10"/>
    </row>
    <row r="110" spans="1:14" s="14" customFormat="1" ht="24" x14ac:dyDescent="0.2">
      <c r="A110" s="44" t="s">
        <v>177</v>
      </c>
      <c r="B110" s="276">
        <v>500000</v>
      </c>
      <c r="C110" s="16" t="s">
        <v>20</v>
      </c>
      <c r="D110" s="47" t="s">
        <v>19</v>
      </c>
      <c r="E110" s="194"/>
      <c r="F110" s="45"/>
      <c r="G110" s="64">
        <v>42705</v>
      </c>
      <c r="H110" s="64">
        <v>43040</v>
      </c>
      <c r="I110" s="16"/>
      <c r="J110" s="230" t="s">
        <v>26</v>
      </c>
      <c r="K110" s="46"/>
      <c r="L110" s="37"/>
      <c r="M110" s="41"/>
      <c r="N110" s="10"/>
    </row>
    <row r="111" spans="1:14" s="14" customFormat="1" x14ac:dyDescent="0.2">
      <c r="A111" s="43" t="s">
        <v>178</v>
      </c>
      <c r="B111" s="278">
        <f>B112</f>
        <v>2000000</v>
      </c>
      <c r="C111" s="16"/>
      <c r="D111" s="47"/>
      <c r="E111" s="194"/>
      <c r="F111" s="45"/>
      <c r="G111" s="64"/>
      <c r="H111" s="64"/>
      <c r="I111" s="16"/>
      <c r="J111" s="57"/>
      <c r="K111" s="46"/>
      <c r="L111" s="37"/>
      <c r="M111" s="41"/>
      <c r="N111" s="10"/>
    </row>
    <row r="112" spans="1:14" s="14" customFormat="1" ht="36" x14ac:dyDescent="0.2">
      <c r="A112" s="271" t="s">
        <v>179</v>
      </c>
      <c r="B112" s="276">
        <v>2000000</v>
      </c>
      <c r="C112" s="16" t="s">
        <v>20</v>
      </c>
      <c r="D112" s="47" t="s">
        <v>19</v>
      </c>
      <c r="E112" s="194"/>
      <c r="F112" s="45"/>
      <c r="G112" s="64">
        <v>43132</v>
      </c>
      <c r="H112" s="64">
        <v>44866</v>
      </c>
      <c r="I112" s="16"/>
      <c r="J112" s="230" t="s">
        <v>27</v>
      </c>
      <c r="K112" s="46"/>
      <c r="L112" s="37"/>
      <c r="M112" s="41"/>
      <c r="N112" s="10"/>
    </row>
    <row r="113" spans="1:36" s="14" customFormat="1" x14ac:dyDescent="0.2">
      <c r="A113" s="188" t="s">
        <v>34</v>
      </c>
      <c r="B113" s="279">
        <f>B102+B111</f>
        <v>4050000</v>
      </c>
      <c r="C113" s="17"/>
      <c r="D113" s="53"/>
      <c r="E113" s="195"/>
      <c r="F113" s="52"/>
      <c r="G113" s="265"/>
      <c r="H113" s="265"/>
      <c r="I113" s="17"/>
      <c r="J113" s="58"/>
      <c r="K113" s="46"/>
      <c r="L113" s="37"/>
      <c r="M113" s="41"/>
      <c r="N113" s="10"/>
    </row>
    <row r="114" spans="1:36" s="14" customFormat="1" x14ac:dyDescent="0.2">
      <c r="A114" s="189"/>
      <c r="B114" s="278"/>
      <c r="C114" s="65"/>
      <c r="D114" s="63"/>
      <c r="E114" s="196"/>
      <c r="F114" s="60"/>
      <c r="G114" s="64"/>
      <c r="H114" s="64"/>
      <c r="I114" s="65"/>
      <c r="J114" s="66"/>
      <c r="K114" s="46"/>
      <c r="L114" s="67"/>
      <c r="M114" s="68"/>
      <c r="N114" s="69"/>
    </row>
    <row r="115" spans="1:36" s="14" customFormat="1" x14ac:dyDescent="0.2">
      <c r="A115" s="51" t="s">
        <v>161</v>
      </c>
      <c r="B115" s="279"/>
      <c r="C115" s="17"/>
      <c r="D115" s="53"/>
      <c r="E115" s="269">
        <v>1</v>
      </c>
      <c r="F115" s="52"/>
      <c r="G115" s="265"/>
      <c r="H115" s="265"/>
      <c r="I115" s="17"/>
      <c r="J115" s="58"/>
      <c r="K115" s="46"/>
      <c r="L115" s="37"/>
      <c r="M115" s="41"/>
      <c r="N115" s="10"/>
    </row>
    <row r="116" spans="1:36" s="14" customFormat="1" x14ac:dyDescent="0.2">
      <c r="A116" s="190" t="s">
        <v>162</v>
      </c>
      <c r="B116" s="278">
        <v>30000</v>
      </c>
      <c r="C116" s="16"/>
      <c r="D116" s="63"/>
      <c r="E116" s="196"/>
      <c r="F116" s="60"/>
      <c r="G116" s="64">
        <v>42705</v>
      </c>
      <c r="H116" s="64">
        <v>44866</v>
      </c>
      <c r="I116" s="65"/>
      <c r="J116" s="66"/>
      <c r="K116" s="46"/>
      <c r="L116" s="67"/>
      <c r="M116" s="68"/>
      <c r="N116" s="69"/>
    </row>
    <row r="117" spans="1:36" s="14" customFormat="1" x14ac:dyDescent="0.2">
      <c r="A117" s="190" t="s">
        <v>163</v>
      </c>
      <c r="B117" s="278">
        <v>45000</v>
      </c>
      <c r="C117" s="16"/>
      <c r="D117" s="63"/>
      <c r="E117" s="196"/>
      <c r="F117" s="60"/>
      <c r="G117" s="64">
        <v>42705</v>
      </c>
      <c r="H117" s="64">
        <v>44866</v>
      </c>
      <c r="I117" s="65"/>
      <c r="J117" s="66"/>
      <c r="K117" s="46"/>
      <c r="L117" s="67"/>
      <c r="M117" s="68"/>
      <c r="N117" s="69"/>
    </row>
    <row r="118" spans="1:36" s="14" customFormat="1" x14ac:dyDescent="0.2">
      <c r="A118" s="43" t="s">
        <v>165</v>
      </c>
      <c r="B118" s="278">
        <f>SUM(B119:B123)</f>
        <v>1500000</v>
      </c>
      <c r="C118" s="16"/>
      <c r="D118" s="47"/>
      <c r="E118" s="194"/>
      <c r="F118" s="45"/>
      <c r="G118" s="64">
        <v>42705</v>
      </c>
      <c r="H118" s="64">
        <v>44866</v>
      </c>
      <c r="I118" s="16"/>
      <c r="J118" s="230" t="s">
        <v>26</v>
      </c>
      <c r="K118" s="46"/>
      <c r="L118" s="37"/>
      <c r="M118" s="41"/>
      <c r="N118" s="10"/>
    </row>
    <row r="119" spans="1:36" s="14" customFormat="1" x14ac:dyDescent="0.2">
      <c r="A119" s="61" t="s">
        <v>265</v>
      </c>
      <c r="B119" s="276">
        <f>70000*6-5000</f>
        <v>415000</v>
      </c>
      <c r="C119" s="65"/>
      <c r="D119" s="63"/>
      <c r="E119" s="196"/>
      <c r="F119" s="60"/>
      <c r="G119" s="64">
        <v>42705</v>
      </c>
      <c r="H119" s="64">
        <v>44866</v>
      </c>
      <c r="I119" s="65"/>
      <c r="J119" s="299" t="s">
        <v>26</v>
      </c>
      <c r="K119" s="46"/>
      <c r="L119" s="67"/>
      <c r="M119" s="68"/>
      <c r="N119" s="69"/>
    </row>
    <row r="120" spans="1:36" s="14" customFormat="1" x14ac:dyDescent="0.2">
      <c r="A120" s="61" t="s">
        <v>266</v>
      </c>
      <c r="B120" s="276">
        <f t="shared" ref="B120" si="0">60000*6</f>
        <v>360000</v>
      </c>
      <c r="C120" s="65"/>
      <c r="D120" s="63"/>
      <c r="E120" s="196"/>
      <c r="F120" s="60"/>
      <c r="G120" s="64">
        <v>42705</v>
      </c>
      <c r="H120" s="64">
        <v>44866</v>
      </c>
      <c r="I120" s="65"/>
      <c r="J120" s="299" t="s">
        <v>26</v>
      </c>
      <c r="K120" s="46"/>
      <c r="L120" s="67"/>
      <c r="M120" s="68"/>
      <c r="N120" s="69"/>
    </row>
    <row r="121" spans="1:36" s="14" customFormat="1" x14ac:dyDescent="0.2">
      <c r="A121" s="61" t="s">
        <v>267</v>
      </c>
      <c r="B121" s="276">
        <f>50000*6</f>
        <v>300000</v>
      </c>
      <c r="C121" s="65"/>
      <c r="D121" s="63"/>
      <c r="E121" s="196"/>
      <c r="F121" s="60"/>
      <c r="G121" s="64">
        <v>42705</v>
      </c>
      <c r="H121" s="64">
        <v>44866</v>
      </c>
      <c r="I121" s="65"/>
      <c r="J121" s="299" t="s">
        <v>26</v>
      </c>
      <c r="K121" s="46"/>
      <c r="L121" s="67"/>
      <c r="M121" s="68"/>
      <c r="N121" s="69"/>
    </row>
    <row r="122" spans="1:36" s="14" customFormat="1" x14ac:dyDescent="0.2">
      <c r="A122" s="61" t="s">
        <v>268</v>
      </c>
      <c r="B122" s="276">
        <f>45000*6</f>
        <v>270000</v>
      </c>
      <c r="C122" s="65"/>
      <c r="D122" s="63"/>
      <c r="E122" s="196"/>
      <c r="F122" s="60"/>
      <c r="G122" s="64">
        <v>42705</v>
      </c>
      <c r="H122" s="64">
        <v>44866</v>
      </c>
      <c r="I122" s="65"/>
      <c r="J122" s="299" t="s">
        <v>26</v>
      </c>
      <c r="K122" s="46"/>
      <c r="L122" s="67"/>
      <c r="M122" s="68"/>
      <c r="N122" s="69"/>
    </row>
    <row r="123" spans="1:36" s="14" customFormat="1" ht="24" x14ac:dyDescent="0.2">
      <c r="A123" s="61" t="s">
        <v>269</v>
      </c>
      <c r="B123" s="276">
        <f>(60+5+30+30+30)*1000</f>
        <v>155000</v>
      </c>
      <c r="C123" s="65"/>
      <c r="D123" s="63"/>
      <c r="E123" s="196"/>
      <c r="F123" s="60"/>
      <c r="G123" s="64">
        <v>42705</v>
      </c>
      <c r="H123" s="64">
        <v>44866</v>
      </c>
      <c r="I123" s="65"/>
      <c r="J123" s="299" t="s">
        <v>26</v>
      </c>
      <c r="K123" s="46"/>
      <c r="L123" s="67"/>
      <c r="M123" s="68"/>
      <c r="N123" s="69"/>
    </row>
    <row r="124" spans="1:36" s="14" customFormat="1" x14ac:dyDescent="0.2">
      <c r="A124" s="188" t="s">
        <v>164</v>
      </c>
      <c r="B124" s="279">
        <f>SUM(B116:B118)</f>
        <v>1575000</v>
      </c>
      <c r="C124" s="17"/>
      <c r="D124" s="53"/>
      <c r="E124" s="195"/>
      <c r="F124" s="52"/>
      <c r="G124" s="265"/>
      <c r="H124" s="265"/>
      <c r="I124" s="17"/>
      <c r="J124" s="58"/>
      <c r="K124" s="46"/>
      <c r="L124" s="37"/>
      <c r="M124" s="41"/>
      <c r="N124" s="10"/>
    </row>
    <row r="125" spans="1:36" s="14" customFormat="1" x14ac:dyDescent="0.2">
      <c r="A125" s="191"/>
      <c r="B125" s="276"/>
      <c r="C125" s="65"/>
      <c r="D125" s="63"/>
      <c r="E125" s="196"/>
      <c r="F125" s="60"/>
      <c r="G125" s="64"/>
      <c r="H125" s="64"/>
      <c r="I125" s="65"/>
      <c r="J125" s="66"/>
      <c r="K125" s="46"/>
      <c r="L125" s="67"/>
      <c r="M125" s="68"/>
      <c r="N125" s="69"/>
    </row>
    <row r="126" spans="1:36" ht="15" x14ac:dyDescent="0.2">
      <c r="A126" s="273" t="s">
        <v>33</v>
      </c>
      <c r="B126" s="280">
        <f>SUM(B113,B87,B99,B124)</f>
        <v>34000000</v>
      </c>
      <c r="C126" s="72"/>
      <c r="D126" s="18"/>
      <c r="E126" s="18"/>
      <c r="F126" s="18"/>
      <c r="G126" s="267"/>
      <c r="H126" s="267"/>
      <c r="I126" s="19"/>
      <c r="J126" s="59"/>
      <c r="K126" s="35"/>
      <c r="L126" s="38"/>
      <c r="M126" s="42"/>
      <c r="N126" s="15"/>
    </row>
    <row r="127" spans="1:36" ht="13.5" thickBot="1" x14ac:dyDescent="0.25">
      <c r="A127" s="20"/>
      <c r="B127" s="20"/>
      <c r="C127" s="74"/>
      <c r="D127" s="20"/>
      <c r="E127" s="198"/>
      <c r="F127" s="20"/>
      <c r="G127" s="21"/>
      <c r="H127" s="21"/>
      <c r="I127" s="21"/>
    </row>
    <row r="128" spans="1:36" s="26" customFormat="1" ht="15.75" thickBot="1" x14ac:dyDescent="0.3">
      <c r="A128" s="355" t="s">
        <v>159</v>
      </c>
      <c r="B128" s="356"/>
      <c r="C128" s="356"/>
      <c r="D128" s="356"/>
      <c r="E128" s="356"/>
      <c r="F128" s="356"/>
      <c r="G128" s="356"/>
      <c r="H128" s="356"/>
      <c r="I128" s="356"/>
      <c r="J128" s="357"/>
      <c r="K128" s="30"/>
      <c r="L128" s="30"/>
      <c r="M128" s="30"/>
      <c r="N128" s="30"/>
      <c r="O128" s="22"/>
      <c r="P128" s="22"/>
      <c r="Q128" s="23"/>
      <c r="R128" s="22"/>
      <c r="S128" s="22"/>
      <c r="T128" s="22"/>
      <c r="U128" s="24"/>
      <c r="V128" s="25"/>
      <c r="W128" s="25"/>
      <c r="X128" s="25"/>
      <c r="Y128" s="25"/>
      <c r="Z128" s="25"/>
      <c r="AA128" s="25"/>
      <c r="AB128" s="25"/>
      <c r="AC128" s="1"/>
      <c r="AD128" s="1"/>
      <c r="AE128" s="1"/>
      <c r="AF128" s="1"/>
      <c r="AG128" s="1"/>
      <c r="AH128" s="1"/>
      <c r="AI128" s="1"/>
      <c r="AJ128" s="1"/>
    </row>
    <row r="129" spans="1:36" s="26" customFormat="1" ht="15" x14ac:dyDescent="0.25">
      <c r="A129" s="31"/>
      <c r="B129" s="31"/>
      <c r="C129" s="75"/>
      <c r="D129" s="31"/>
      <c r="E129" s="75"/>
      <c r="F129" s="31"/>
      <c r="G129" s="31"/>
      <c r="H129" s="31"/>
      <c r="I129" s="31"/>
      <c r="J129" s="31"/>
      <c r="K129" s="31"/>
      <c r="L129" s="31"/>
      <c r="M129" s="31"/>
      <c r="N129" s="31"/>
      <c r="O129" s="22"/>
      <c r="P129" s="22"/>
      <c r="Q129" s="24"/>
      <c r="R129" s="22"/>
      <c r="S129" s="22"/>
      <c r="T129" s="22"/>
      <c r="U129" s="24"/>
      <c r="V129" s="25"/>
      <c r="W129" s="25"/>
      <c r="X129" s="25"/>
      <c r="Y129" s="25"/>
      <c r="Z129" s="25"/>
      <c r="AA129" s="25"/>
      <c r="AB129" s="25"/>
      <c r="AC129" s="1"/>
      <c r="AD129" s="1"/>
      <c r="AE129" s="1"/>
      <c r="AF129" s="1"/>
      <c r="AG129" s="1"/>
      <c r="AH129" s="1"/>
      <c r="AI129" s="1"/>
      <c r="AJ129" s="1"/>
    </row>
    <row r="130" spans="1:36" s="26" customFormat="1" ht="15" x14ac:dyDescent="0.25">
      <c r="A130" s="32"/>
      <c r="B130" s="32"/>
      <c r="C130" s="76"/>
      <c r="D130" s="32"/>
      <c r="E130" s="76"/>
      <c r="F130" s="32"/>
      <c r="G130" s="32"/>
      <c r="H130" s="32"/>
      <c r="I130" s="32"/>
      <c r="J130" s="32"/>
      <c r="K130" s="32"/>
      <c r="L130" s="32"/>
      <c r="M130" s="32"/>
      <c r="N130" s="32"/>
      <c r="O130" s="22"/>
      <c r="P130" s="22"/>
      <c r="Q130" s="27"/>
      <c r="R130" s="22"/>
      <c r="S130" s="22"/>
      <c r="T130" s="22"/>
      <c r="U130" s="28"/>
      <c r="V130" s="25"/>
      <c r="W130" s="25"/>
      <c r="X130" s="25"/>
      <c r="Y130" s="25"/>
      <c r="Z130" s="25"/>
      <c r="AA130" s="25"/>
      <c r="AB130" s="25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2"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</row>
  </sheetData>
  <mergeCells count="16">
    <mergeCell ref="A128:J128"/>
    <mergeCell ref="D8:D10"/>
    <mergeCell ref="E9:E10"/>
    <mergeCell ref="L7:N7"/>
    <mergeCell ref="A8:A10"/>
    <mergeCell ref="G8:H8"/>
    <mergeCell ref="I8:I10"/>
    <mergeCell ref="J8:J10"/>
    <mergeCell ref="F8:F10"/>
    <mergeCell ref="L8:L10"/>
    <mergeCell ref="N8:N10"/>
    <mergeCell ref="G9:G10"/>
    <mergeCell ref="H9:H10"/>
    <mergeCell ref="M8:M10"/>
    <mergeCell ref="B8:B10"/>
    <mergeCell ref="C8:C10"/>
  </mergeCells>
  <pageMargins left="0.25" right="0.25" top="0.75" bottom="0.75" header="0.3" footer="0.3"/>
  <pageSetup scale="7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97539AEBFB7E6F4387C0787516276B97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97539AEBFB7E6F4387C0787516276B97004BF601F30BB3054FABB2C18CAB47937E" ma:contentTypeVersion="0" ma:contentTypeDescription="The base project type from which other project content types inherit their information" ma:contentTypeScope="" ma:versionID="aeb1a04e87cc742af4789843e436e53c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04f75e5fb65e329ae6d5d1a4301e66cf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5138a91267540169645e33d09c9ddc6" minOccurs="0"/>
                <xsd:element ref="ns2:TaxCatchAll" minOccurs="0"/>
                <xsd:element ref="ns2:TaxCatchAllLabel" minOccurs="0"/>
                <xsd:element ref="ns2:Project_x0020_Number" minOccurs="0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m555d3814edf4817b4410a4e57f94ce9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j8b96605ee2f4c4e988849e658583fee" minOccurs="0"/>
                <xsd:element ref="ns2:e559ffcc31d34167856647188be35015" minOccurs="0"/>
                <xsd:element ref="ns2:c456731dbc904a5fb605ec556c33e883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fd0e48b6a66848a9885f717e5bbf40c4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5138a91267540169645e33d09c9ddc6" ma:index="11" nillable="true" ma:taxonomy="true" ma:internalName="o5138a91267540169645e33d09c9ddc6" ma:taxonomyFieldName="Series_x0020_Operations_x0020_IDB" ma:displayName="Series Operations IDB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f10f793-ca0a-45d3-aa23-15b9e4b1309c}" ma:internalName="TaxCatchAll" ma:showField="CatchAllData" ma:web="bf1238c8-2e25-458e-83d0-1fd26af66a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f10f793-ca0a-45d3-aa23-15b9e4b1309c}" ma:internalName="TaxCatchAllLabel" ma:readOnly="true" ma:showField="CatchAllDataLabel" ma:web="bf1238c8-2e25-458e-83d0-1fd26af66a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nillable="true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m555d3814edf4817b4410a4e57f94ce9" ma:index="20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27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9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31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3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4" nillable="true" ma:displayName="Key Document" ma:default="0" ma:internalName="Key_x0020_Document">
      <xsd:simpleType>
        <xsd:restriction base="dms:Boolean"/>
      </xsd:simpleType>
    </xsd:element>
    <xsd:element name="Business_x0020_Area" ma:index="35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6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7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8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fd0e48b6a66848a9885f717e5bbf40c4" ma:index="39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1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2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Fiscal_x0020_Year_x0020_IDB" ma:index="44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Key_x0020_Document xmlns="9c571b2f-e523-4ab2-ba2e-09e151a03ef4">false</Key_x0020_Document>
    <Division_x0020_or_x0020_Unit xmlns="9c571b2f-e523-4ab2-ba2e-09e151a03ef4">INE/ENE</Division_x0020_or_x0020_Unit>
    <Other_x0020_Author xmlns="9c571b2f-e523-4ab2-ba2e-09e151a03ef4" xsi:nil="true"/>
    <IDBDocs_x0020_Number xmlns="9c571b2f-e523-4ab2-ba2e-09e151a03ef4">40383150</IDBDocs_x0020_Number>
    <Document_x0020_Author xmlns="9c571b2f-e523-4ab2-ba2e-09e151a03ef4">Gischler Blanco, Christiaan</Document_x0020_Author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2016</Fiscal_x0020_Year_x0020_IDB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BA-L1012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Proposal&lt;/USER_STAGE&gt;&lt;APPROVAL_CODE&gt;DE&lt;/APPROVAL_CODE&gt;&lt;APPROVAL_DESC&gt;Board of Executive Directors&lt;/APPROVAL_DESC&gt;&lt;PD_OBJ_TYPE&gt;0&lt;/PD_OBJ_TYPE&gt;&lt;MAKERECORD&gt;N&lt;/MAKERECORD&gt;&lt;/Data&gt;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Identifier xmlns="9c571b2f-e523-4ab2-ba2e-09e151a03ef4"> TECFILE</Identifier>
    <To_x003a_ xmlns="9c571b2f-e523-4ab2-ba2e-09e151a03ef4" xsi:nil="true"/>
    <From_x003a_ xmlns="9c571b2f-e523-4ab2-ba2e-09e151a03ef4" xsi:nil="true"/>
    <Document_x0020_Language_x0020_IDB xmlns="9c571b2f-e523-4ab2-ba2e-09e151a03ef4">English</Document_x0020_Language_x0020_IDB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</documentManagement>
</p:properties>
</file>

<file path=customXml/itemProps1.xml><?xml version="1.0" encoding="utf-8"?>
<ds:datastoreItem xmlns:ds="http://schemas.openxmlformats.org/officeDocument/2006/customXml" ds:itemID="{1F0F30D0-B16F-426B-93FC-60EE10F29FFC}"/>
</file>

<file path=customXml/itemProps2.xml><?xml version="1.0" encoding="utf-8"?>
<ds:datastoreItem xmlns:ds="http://schemas.openxmlformats.org/officeDocument/2006/customXml" ds:itemID="{2BF80E83-BA0B-413B-81D9-D00CFA1B215B}"/>
</file>

<file path=customXml/itemProps3.xml><?xml version="1.0" encoding="utf-8"?>
<ds:datastoreItem xmlns:ds="http://schemas.openxmlformats.org/officeDocument/2006/customXml" ds:itemID="{0B4A747C-BF6F-4A87-A7BD-BCF7202378FE}"/>
</file>

<file path=customXml/itemProps4.xml><?xml version="1.0" encoding="utf-8"?>
<ds:datastoreItem xmlns:ds="http://schemas.openxmlformats.org/officeDocument/2006/customXml" ds:itemID="{7A0A743D-62A7-4955-8893-D8A4CE05339B}"/>
</file>

<file path=customXml/itemProps5.xml><?xml version="1.0" encoding="utf-8"?>
<ds:datastoreItem xmlns:ds="http://schemas.openxmlformats.org/officeDocument/2006/customXml" ds:itemID="{2D43F967-828F-4FB4-A296-B77BF0229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Project Structure</vt:lpstr>
      <vt:lpstr>Procurement Plan 34M</vt:lpstr>
      <vt:lpstr>Detailed Procurement Plan 34M</vt:lpstr>
      <vt:lpstr>Global Procurement Plan 34M</vt:lpstr>
      <vt:lpstr>'Detailed Procurement Plan 34M'!Print_Area</vt:lpstr>
      <vt:lpstr>'Global Procurement Plan 34M'!Print_Area</vt:lpstr>
      <vt:lpstr>'Procurement Plan 34M'!Print_Area</vt:lpstr>
      <vt:lpstr>'Global Procurement Plan 34M'!Print_Titles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BA-L1012_POD_Link VI_Procurement Plan</dc:title>
  <dc:creator>Bruno Costa</dc:creator>
  <cp:lastModifiedBy>IADB</cp:lastModifiedBy>
  <cp:lastPrinted>2016-10-14T18:18:27Z</cp:lastPrinted>
  <dcterms:created xsi:type="dcterms:W3CDTF">2011-03-30T14:45:37Z</dcterms:created>
  <dcterms:modified xsi:type="dcterms:W3CDTF">2016-10-14T18:21:36Z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0x01010097539AEBFB7E6F4387C0787516276B97004BF601F30BB3054FABB2C18CAB47937E</vt:lpwstr>
  </property>
  <property fmtid="{D5CDD505-2E9C-101B-9397-08002B2CF9AE}" pid="3" name="TaxKeyword">
    <vt:lpwstr/>
  </property>
  <property fmtid="{D5CDD505-2E9C-101B-9397-08002B2CF9AE}" pid="4" name="Disclosure Activity">
    <vt:lpwstr>Loan Proposal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Webtopic">
    <vt:lpwstr>EN-ALT</vt:lpwstr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