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EstaPasta_de_trabalho" defaultThemeVersion="124226"/>
  <bookViews>
    <workbookView xWindow="65521" yWindow="65521" windowWidth="9600" windowHeight="12120" firstSheet="1" activeTab="1"/>
  </bookViews>
  <sheets>
    <sheet name="CONTRAPARTIDA" sheetId="16" r:id="rId1"/>
    <sheet name="DETALHADO EM DOLAR" sheetId="19" r:id="rId2"/>
  </sheets>
  <definedNames>
    <definedName name="_xlnm.Print_Area" localSheetId="0">'CONTRAPARTIDA'!$A$2:$D$104</definedName>
    <definedName name="_xlnm.Print_Area" localSheetId="1">'DETALHADO EM DOLAR'!$A$2:$E$60</definedName>
  </definedNames>
  <calcPr calcId="125725"/>
</workbook>
</file>

<file path=xl/sharedStrings.xml><?xml version="1.0" encoding="utf-8"?>
<sst xmlns="http://schemas.openxmlformats.org/spreadsheetml/2006/main" count="357" uniqueCount="176">
  <si>
    <t>DESAPROPRIAÇÃO</t>
  </si>
  <si>
    <t>RIO COMPRIDO</t>
  </si>
  <si>
    <t>BID</t>
  </si>
  <si>
    <t>TOTAL GERAL</t>
  </si>
  <si>
    <t xml:space="preserve">TOTAL </t>
  </si>
  <si>
    <t>PROJETOS</t>
  </si>
  <si>
    <t>CAMBUÍ</t>
  </si>
  <si>
    <t>VIA DO BANHADO</t>
  </si>
  <si>
    <t>SISTEMA CAMBUÍ</t>
  </si>
  <si>
    <t>COQUEIROS</t>
  </si>
  <si>
    <t>CH. ARAÚJO</t>
  </si>
  <si>
    <t>ALTOS DO CAETÊ</t>
  </si>
  <si>
    <t>COMPONENTE 1 - MELHORIAS URBANO AMBIENTAIS</t>
  </si>
  <si>
    <t>1.1 - PARQUES</t>
  </si>
  <si>
    <t>RIBEIRÃO VERMELHO - URBANOVA</t>
  </si>
  <si>
    <t>BOA VISTA - ALTOS DE SANTANA</t>
  </si>
  <si>
    <t>EXECUÇÃO</t>
  </si>
  <si>
    <t xml:space="preserve"> PMSJC</t>
  </si>
  <si>
    <t>1.2 - GESTÃO DO RCD - 21 PEV'S</t>
  </si>
  <si>
    <t>MICHIGAN</t>
  </si>
  <si>
    <t>1.3 - REGULARIZAÇÃO DE LOTEAMENTOS</t>
  </si>
  <si>
    <t>ITAPUÃ - EUGENIO DE MELO</t>
  </si>
  <si>
    <t>1.4 - REMANEJAMENTO DE FAMÍLIAS DO BANHADO</t>
  </si>
  <si>
    <t>COMPONENTE 2 - MELHORIAS NA MOBILIDADE DA POPULAÇÃO</t>
  </si>
  <si>
    <t>1º</t>
  </si>
  <si>
    <t>2º</t>
  </si>
  <si>
    <t>3º</t>
  </si>
  <si>
    <t>4º</t>
  </si>
  <si>
    <t>2.2 - GESTÃO DO TRANSITO - CONTROLE CENTRAL DE OPERAÇÕES</t>
  </si>
  <si>
    <t>2.3 - TRANSPORTE URBANO - ESTAÇÕES DE CONEXÃO</t>
  </si>
  <si>
    <t>2.1 - OBRAS SISTEMA VIÁRIO</t>
  </si>
  <si>
    <t>FASE 1 - CENTRO</t>
  </si>
  <si>
    <t>EQUIPAMENTOS CCO</t>
  </si>
  <si>
    <t>PAINÉIS DE MENSAGENS VARIADAS</t>
  </si>
  <si>
    <t>FASE 2 - PRINCIPAIS CORREDORES</t>
  </si>
  <si>
    <t>FASE 3 - BAIRROS</t>
  </si>
  <si>
    <t>CONTROLE DE TRAFEGO</t>
  </si>
  <si>
    <t>COMPONENTE 3 - FORTALECIMENTO INSTITUCIONAL</t>
  </si>
  <si>
    <t>3.1 - GOVERNANÇA DE TI</t>
  </si>
  <si>
    <t>PLANO DIRETOR DE INFORMÁTICA</t>
  </si>
  <si>
    <t>ADMINISTRAÇÃO/AUDITORIA/SUPERVISÃO</t>
  </si>
  <si>
    <t>1 - TERMINAL CENTRAL</t>
  </si>
  <si>
    <t>2 - COLINAS</t>
  </si>
  <si>
    <t>3 - FREITAS</t>
  </si>
  <si>
    <t>4 - ALTO DA PONTE</t>
  </si>
  <si>
    <t>5 - VISTA VERDE</t>
  </si>
  <si>
    <t>6 - CAMPOS DE SÃO JOSÉ</t>
  </si>
  <si>
    <t>7 - NOVO HORIZONTE</t>
  </si>
  <si>
    <t>8 - PUTIM</t>
  </si>
  <si>
    <t>9 - VILA INDUSTRIAL</t>
  </si>
  <si>
    <t>10 - BOSQUE DOS EUCALIPTOS</t>
  </si>
  <si>
    <t>11 - CAMPO DOS ALEMÃES</t>
  </si>
  <si>
    <t>12 - JARDIM AMÉRICA</t>
  </si>
  <si>
    <t>13 - SATÉLITE</t>
  </si>
  <si>
    <t>AÇÕES</t>
  </si>
  <si>
    <t>3.2 - GESTÃO CADASTRAL E SERVIÇOS DE TI</t>
  </si>
  <si>
    <t>GEOPROCESSAMENTO E BASE DE DADOS</t>
  </si>
  <si>
    <t>REESTRUTURAÇÃO E ATUALIZAÇÃO CADASTRAL</t>
  </si>
  <si>
    <t>CONSTITUIÇÃO DE COMISSÃO DE INFORMÁTICA</t>
  </si>
  <si>
    <t>ELABORAÇÃO DE BIBLIOTECA DE METADADOS</t>
  </si>
  <si>
    <t>APERFEIÇOAMENTO DE SERVIÇOS E GOVERNO ELETRÔNICO</t>
  </si>
  <si>
    <t>MELHORIAS DE RECURSOS MATERIAIS E HUMANOS DE TI</t>
  </si>
  <si>
    <t>COMPONENTE - ADMINISTRAÇÃO DO PROGRAMA</t>
  </si>
  <si>
    <t>PLANEJAMENTO</t>
  </si>
  <si>
    <t>SEMEA</t>
  </si>
  <si>
    <t>HABITAÇÃO</t>
  </si>
  <si>
    <t>TRANSPORTES</t>
  </si>
  <si>
    <t>ADMINISTRAÇÃO</t>
  </si>
  <si>
    <t>FAZENDA</t>
  </si>
  <si>
    <t>SECRETARIA RESPONSÁVEL</t>
  </si>
  <si>
    <t>CRONOGRAMA</t>
  </si>
  <si>
    <t>SENHORINHA - FASE 2</t>
  </si>
  <si>
    <t>CONSTITUIÇÃO DE DIRETORIA DE TI</t>
  </si>
  <si>
    <t>2.4 - MELHORIAS OPERACIONAIS NA SECR. DE TRANSPORTES</t>
  </si>
  <si>
    <t>PLANO DIRETOR DE TRANSPORTES - INCLUI OD</t>
  </si>
  <si>
    <t>CAMPANHA DE EDUCAÇÃO DE TRÂNSITO</t>
  </si>
  <si>
    <t>2.5 - PROJETO BÁSICO DO TRM</t>
  </si>
  <si>
    <t>FISCALIZAÇÃO DAS OBRAS VIÁRIAS</t>
  </si>
  <si>
    <t>IMPREVISTOS</t>
  </si>
  <si>
    <t>SERVIÇOS</t>
  </si>
  <si>
    <t>OBRAS</t>
  </si>
  <si>
    <t>EQUIPAMENTOS</t>
  </si>
  <si>
    <t>SERVIÇOS/EQUIPAMENTOS</t>
  </si>
  <si>
    <t>VIA OESTE</t>
  </si>
  <si>
    <t>VIA TANCREDO NEVES</t>
  </si>
  <si>
    <t>EXECUTADA</t>
  </si>
  <si>
    <t>VIADUTO SANTA INES</t>
  </si>
  <si>
    <t>VIA NORTE</t>
  </si>
  <si>
    <t>ADITAMENTO</t>
  </si>
  <si>
    <t>SOFTWARE</t>
  </si>
  <si>
    <t>UGP</t>
  </si>
  <si>
    <t>VIADUTO SANTA INÊS</t>
  </si>
  <si>
    <t>PLANEJ/SEMEA</t>
  </si>
  <si>
    <t>ADM/FAZENDA</t>
  </si>
  <si>
    <t>MELHORIAS DE RECURSOS MATERIAIS E HUMANOS</t>
  </si>
  <si>
    <t>EXECUTADOS</t>
  </si>
  <si>
    <t>-</t>
  </si>
  <si>
    <t>PEV - CAMPO DOS ALEMÃES</t>
  </si>
  <si>
    <t>COTAÇÃO DO DOLAR</t>
  </si>
  <si>
    <t>VALOR EM REAL</t>
  </si>
  <si>
    <t>VALOR EM DOLAR</t>
  </si>
  <si>
    <t>PEV - GALO BRANCO</t>
  </si>
  <si>
    <t>?</t>
  </si>
  <si>
    <t>PEV - INTERLAGOS</t>
  </si>
  <si>
    <t>PEV - 31 DE MARÇO</t>
  </si>
  <si>
    <t>PEV - NOVO HORIZONTE</t>
  </si>
  <si>
    <t>PEV - ALTOS DE SANTANA</t>
  </si>
  <si>
    <t>PEV - JARDIM SATÉLITE</t>
  </si>
  <si>
    <t>PEV - VISTA VERDE</t>
  </si>
  <si>
    <t>PEV PUTIM</t>
  </si>
  <si>
    <t>PEV - SFX</t>
  </si>
  <si>
    <t>1º LOTE - 4 PEV'S - 2009</t>
  </si>
  <si>
    <t>2º LOTE - 6 PEV'S - 2010</t>
  </si>
  <si>
    <t>3º LOTE - 6 PEV'S - 2011</t>
  </si>
  <si>
    <t>4º LOTE - 5 PEV'S - 2012</t>
  </si>
  <si>
    <t>PROJETOS - 2010</t>
  </si>
  <si>
    <t>DESAPROPRIAÇÃO - 2011</t>
  </si>
  <si>
    <t>EXECUÇÃO - 2011</t>
  </si>
  <si>
    <t>CONTRAPARTIDA</t>
  </si>
  <si>
    <t>SH</t>
  </si>
  <si>
    <t>BOA VISTA</t>
  </si>
  <si>
    <t>EM DOLAR</t>
  </si>
  <si>
    <t>PARQUE ITAPUÃ</t>
  </si>
  <si>
    <t>LOTE 3</t>
  </si>
  <si>
    <t>LOTE 4</t>
  </si>
  <si>
    <t>EM REAL</t>
  </si>
  <si>
    <t>TANCREDO</t>
  </si>
  <si>
    <t>CCO</t>
  </si>
  <si>
    <t>ECO</t>
  </si>
  <si>
    <t>TRM</t>
  </si>
  <si>
    <t>VALOR DO DÓLAR</t>
  </si>
  <si>
    <t>IMPREVISTOS 1%</t>
  </si>
  <si>
    <t>BR - L1160 - CONTRAPARTIDA</t>
  </si>
  <si>
    <t>ESTIMATIVA DO VALOR DO DOLAR - A PARTIR DE 2011</t>
  </si>
  <si>
    <t>3.1.1 - PLANO DIRETOR DE INFORMÁTICA</t>
  </si>
  <si>
    <t>3.1.2 - CONSTITUIÇÃO DE COMISSÃO DE INFORMÁTICA</t>
  </si>
  <si>
    <t>3.1.3 - CONSTITUIÇÃO DE DIRETORIA DE TI</t>
  </si>
  <si>
    <t>3.1.4 - ELABORAÇÃO DE BIBLIOTECA DE METADADOS</t>
  </si>
  <si>
    <t>1.1.1 - RIBEIRÃO VERMELHO - URBANOVA</t>
  </si>
  <si>
    <t>1.1.2 - BOA VISTA - ALTOS DE SANTANA</t>
  </si>
  <si>
    <t>1.1.3 - ITAPUÃ - EUGENIO DE MELO</t>
  </si>
  <si>
    <t>1.1.4 - SENHORINHA - FASE 2</t>
  </si>
  <si>
    <t>1.1.5 - CAMBUÍ</t>
  </si>
  <si>
    <t>1.3.1 - COQUEIROS</t>
  </si>
  <si>
    <t>1.3.2 - MICHIGAN</t>
  </si>
  <si>
    <t>1.3.3 - CH. ARAÚJO</t>
  </si>
  <si>
    <t>1.3.4 - RIO COMPRIDO</t>
  </si>
  <si>
    <t>1.3.5 - ALTOS DO CAETÊ</t>
  </si>
  <si>
    <t>1.2.1 - 1º LOTE - 4 PEV'S</t>
  </si>
  <si>
    <t>1.2.2 - 2º LOTE - 6 PEV'S</t>
  </si>
  <si>
    <t>1.2.3 - 3º LOTE - 6 PEV'S</t>
  </si>
  <si>
    <t>1.2.4 - 4º LOTE - 5 PEV'S</t>
  </si>
  <si>
    <t>2.1.1 - VIA OESTE</t>
  </si>
  <si>
    <t>2.1.2 - VIA TANCREDO NEVES</t>
  </si>
  <si>
    <t>2.1.3 - VIA NORTE</t>
  </si>
  <si>
    <t>2.1.4 - VIADUTO SANTA INÊS</t>
  </si>
  <si>
    <t>2.1.5 - VIA DO BANHADO</t>
  </si>
  <si>
    <t>2.1.6 - SISTEMA CAMBUÍ</t>
  </si>
  <si>
    <t>2.2.1 - FASE 1 - CENTRO</t>
  </si>
  <si>
    <t>2.2.2 - FASE 2 - PRINCIPAIS CORREDORES</t>
  </si>
  <si>
    <t>2.2.3 - FASE 3 - BAIRROS</t>
  </si>
  <si>
    <t>2.4.1 - PLANO DIRETOR DE TRANSPORTES - INCLUI OD</t>
  </si>
  <si>
    <t>2.4.2 - MELHORIAS DE RECURSOS MATERIAIS E HUMANOS</t>
  </si>
  <si>
    <t>2.4.3 - CAMPANHA DE EDUCAÇÃO DE TRÂNSITO</t>
  </si>
  <si>
    <t>3.2.1 - GEOPROCESSAMENTO E BASE DE DADOS</t>
  </si>
  <si>
    <t>3.2.2 - APERFEIÇOAMENTO DE SERVIÇOS E GOVERNO ELETRÔNICO</t>
  </si>
  <si>
    <t>3.2.3 - REESTRUTURAÇÃO E ATUALIZAÇÃO CADASTRAL</t>
  </si>
  <si>
    <t>3.2.4 - MELHORIAS DE RECURSOS MATERIAIS E HUMANOS DE TI</t>
  </si>
  <si>
    <t>1.5 - CANAL ABERTO DRENAGEM - AVENIDA TEOTÔNIO VILELA</t>
  </si>
  <si>
    <t>PEP - PLANO DE EXECUÇÃO DO PROGRAMA - BR - L1160 - US$ (x1.000)</t>
  </si>
  <si>
    <t>AUDITORIA ANUAL</t>
  </si>
  <si>
    <t>MONITORAMENTO E AVALIAÇÃO</t>
  </si>
  <si>
    <t>ADMINISTRAÇÃO DO PROGRAMA - UGP</t>
  </si>
  <si>
    <t>3.2 - GESTÃO CADASTRAL E DE SERVIÇOS ELETRÔNICOS</t>
  </si>
  <si>
    <t>3.1 - GESTÃO DE TECNOLOGIA DA INFORMAÇÃO</t>
  </si>
  <si>
    <t>1.2 - GESTÃO DOS RESÍDUOS DA CONSTRUÇÃO CIVIL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</si>
</sst>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73" formatCode="&quot;R$&quot;\ #,##0.00;[Red]\-&quot;R$&quot;\ #,##0.00"/>
    <numFmt numFmtId="192" formatCode="&quot;R$ &quot;\ #,##0.00_-"/>
    <numFmt numFmtId="200" formatCode="&quot;R$&quot;\ #,##0.00"/>
    <numFmt numFmtId="202" formatCode="dd/mm/yy"/>
    <numFmt numFmtId="204" formatCode="[$$-409]#,##0.00"/>
  </numFmts>
  <fonts count="1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.5"/>
      <color indexed="63"/>
      <name val="Times New Roman"/>
      <family val="1"/>
    </font>
    <font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 style="hair"/>
      <bottom style="thin"/>
    </border>
    <border>
      <left/>
      <right style="hair"/>
      <top/>
      <bottom/>
    </border>
    <border>
      <left style="thin"/>
      <right/>
      <top/>
      <bottom/>
    </border>
    <border>
      <left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/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>
      <alignment horizontal="left" vertical="center" indent="4"/>
    </xf>
    <xf numFmtId="3" fontId="2" fillId="0" borderId="4" xfId="0" applyNumberFormat="1" applyFont="1" applyFill="1" applyBorder="1" applyAlignment="1">
      <alignment horizontal="left" vertical="center" indent="4"/>
    </xf>
    <xf numFmtId="3" fontId="2" fillId="0" borderId="2" xfId="0" applyNumberFormat="1" applyFont="1" applyFill="1" applyBorder="1" applyAlignment="1">
      <alignment horizontal="left" vertical="center" indent="2" readingOrder="1"/>
    </xf>
    <xf numFmtId="3" fontId="2" fillId="0" borderId="3" xfId="0" applyNumberFormat="1" applyFont="1" applyFill="1" applyBorder="1" applyAlignment="1">
      <alignment horizontal="left" vertical="center" indent="2"/>
    </xf>
    <xf numFmtId="3" fontId="2" fillId="0" borderId="4" xfId="0" applyNumberFormat="1" applyFont="1" applyFill="1" applyBorder="1" applyAlignment="1">
      <alignment horizontal="left" vertical="center" indent="2"/>
    </xf>
    <xf numFmtId="3" fontId="2" fillId="0" borderId="5" xfId="0" applyNumberFormat="1" applyFont="1" applyFill="1" applyBorder="1" applyAlignment="1">
      <alignment horizontal="left" vertical="center" indent="2"/>
    </xf>
    <xf numFmtId="3" fontId="2" fillId="0" borderId="6" xfId="0" applyNumberFormat="1" applyFont="1" applyFill="1" applyBorder="1" applyAlignment="1">
      <alignment horizontal="left" vertical="center" indent="2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left" vertical="center" indent="2"/>
    </xf>
    <xf numFmtId="3" fontId="2" fillId="0" borderId="8" xfId="0" applyNumberFormat="1" applyFont="1" applyFill="1" applyBorder="1" applyAlignment="1">
      <alignment horizontal="left" vertical="center" indent="4"/>
    </xf>
    <xf numFmtId="3" fontId="1" fillId="0" borderId="0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2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21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3" fontId="2" fillId="0" borderId="0" xfId="21" applyNumberFormat="1" applyFont="1" applyFill="1" applyBorder="1" applyAlignment="1">
      <alignment vertical="center"/>
    </xf>
    <xf numFmtId="3" fontId="2" fillId="3" borderId="1" xfId="20" applyNumberFormat="1" applyFont="1" applyFill="1" applyBorder="1" applyAlignment="1">
      <alignment horizontal="left" vertical="center"/>
    </xf>
    <xf numFmtId="3" fontId="2" fillId="0" borderId="0" xfId="2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192" fontId="6" fillId="4" borderId="1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1" fillId="5" borderId="1" xfId="21" applyNumberFormat="1" applyFont="1" applyFill="1" applyBorder="1" applyAlignment="1">
      <alignment horizontal="center" vertical="center"/>
    </xf>
    <xf numFmtId="3" fontId="1" fillId="6" borderId="1" xfId="21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3" fontId="1" fillId="0" borderId="1" xfId="21" applyNumberFormat="1" applyFont="1" applyFill="1" applyBorder="1" applyAlignment="1">
      <alignment horizontal="left" vertical="center"/>
    </xf>
    <xf numFmtId="3" fontId="1" fillId="0" borderId="1" xfId="21" applyNumberFormat="1" applyFont="1" applyFill="1" applyBorder="1" applyAlignment="1">
      <alignment horizontal="left" vertical="center" readingOrder="1"/>
    </xf>
    <xf numFmtId="3" fontId="2" fillId="6" borderId="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left" vertical="center" indent="2"/>
    </xf>
    <xf numFmtId="3" fontId="1" fillId="0" borderId="4" xfId="0" applyNumberFormat="1" applyFont="1" applyFill="1" applyBorder="1" applyAlignment="1">
      <alignment horizontal="left" vertical="center" indent="2"/>
    </xf>
    <xf numFmtId="3" fontId="2" fillId="0" borderId="23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21" applyNumberFormat="1" applyFont="1" applyFill="1" applyBorder="1" applyAlignment="1">
      <alignment horizontal="center" vertical="center" readingOrder="1"/>
    </xf>
    <xf numFmtId="3" fontId="2" fillId="0" borderId="24" xfId="0" applyNumberFormat="1" applyFont="1" applyFill="1" applyBorder="1" applyAlignment="1">
      <alignment horizontal="center" vertical="center" readingOrder="1"/>
    </xf>
    <xf numFmtId="3" fontId="2" fillId="0" borderId="0" xfId="0" applyNumberFormat="1" applyFont="1" applyFill="1" applyBorder="1" applyAlignment="1">
      <alignment horizontal="center" vertical="center" readingOrder="1"/>
    </xf>
    <xf numFmtId="3" fontId="2" fillId="0" borderId="21" xfId="21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3" borderId="21" xfId="2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44" fontId="2" fillId="0" borderId="0" xfId="16" applyFont="1" applyFill="1" applyBorder="1" applyAlignment="1">
      <alignment vertical="center"/>
    </xf>
    <xf numFmtId="44" fontId="2" fillId="0" borderId="0" xfId="16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02" fontId="2" fillId="0" borderId="0" xfId="0" applyNumberFormat="1" applyFont="1" applyFill="1" applyBorder="1" applyAlignment="1">
      <alignment horizontal="center" vertical="center"/>
    </xf>
    <xf numFmtId="202" fontId="2" fillId="0" borderId="0" xfId="2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2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7" fillId="0" borderId="0" xfId="15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204" fontId="2" fillId="0" borderId="0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horizontal="center" vertical="center" wrapText="1"/>
    </xf>
    <xf numFmtId="44" fontId="1" fillId="0" borderId="0" xfId="16" applyFont="1" applyFill="1" applyBorder="1" applyAlignment="1">
      <alignment vertical="center"/>
    </xf>
    <xf numFmtId="43" fontId="0" fillId="0" borderId="0" xfId="18" applyFont="1" applyBorder="1"/>
    <xf numFmtId="43" fontId="2" fillId="0" borderId="0" xfId="18" applyFont="1" applyBorder="1"/>
    <xf numFmtId="0" fontId="0" fillId="8" borderId="0" xfId="0" applyFill="1" applyBorder="1"/>
    <xf numFmtId="17" fontId="2" fillId="8" borderId="0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center"/>
    </xf>
    <xf numFmtId="202" fontId="2" fillId="8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20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horizontal="right" vertical="center"/>
    </xf>
    <xf numFmtId="200" fontId="6" fillId="4" borderId="0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11" fillId="5" borderId="9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1" fillId="2" borderId="1" xfId="20" applyNumberFormat="1" applyFont="1" applyFill="1" applyBorder="1" applyAlignment="1">
      <alignment horizontal="left" vertical="center"/>
    </xf>
    <xf numFmtId="3" fontId="2" fillId="2" borderId="21" xfId="20" applyNumberFormat="1" applyFont="1" applyFill="1" applyBorder="1" applyAlignment="1">
      <alignment horizontal="center" vertical="center"/>
    </xf>
    <xf numFmtId="3" fontId="2" fillId="2" borderId="0" xfId="2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6" borderId="9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5" borderId="9" xfId="0" applyNumberFormat="1" applyFont="1" applyFill="1" applyBorder="1" applyAlignment="1">
      <alignment horizontal="center" vertical="center"/>
    </xf>
    <xf numFmtId="3" fontId="11" fillId="0" borderId="9" xfId="21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left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left" vertical="center" indent="2"/>
    </xf>
    <xf numFmtId="3" fontId="1" fillId="0" borderId="3" xfId="21" applyNumberFormat="1" applyFont="1" applyFill="1" applyBorder="1" applyAlignment="1">
      <alignment horizontal="left" vertical="center" readingOrder="1"/>
    </xf>
    <xf numFmtId="3" fontId="2" fillId="0" borderId="20" xfId="21" applyNumberFormat="1" applyFont="1" applyFill="1" applyBorder="1" applyAlignment="1">
      <alignment horizontal="center" vertical="center" readingOrder="1"/>
    </xf>
    <xf numFmtId="3" fontId="2" fillId="0" borderId="3" xfId="0" applyNumberFormat="1" applyFont="1" applyFill="1" applyBorder="1" applyAlignment="1">
      <alignment horizontal="left" vertical="center" indent="2" readingOrder="1"/>
    </xf>
    <xf numFmtId="3" fontId="2" fillId="0" borderId="20" xfId="0" applyNumberFormat="1" applyFont="1" applyFill="1" applyBorder="1" applyAlignment="1">
      <alignment horizontal="center" vertical="center" readingOrder="1"/>
    </xf>
    <xf numFmtId="3" fontId="1" fillId="0" borderId="3" xfId="21" applyNumberFormat="1" applyFont="1" applyFill="1" applyBorder="1" applyAlignment="1">
      <alignment horizontal="left" vertical="center"/>
    </xf>
    <xf numFmtId="3" fontId="2" fillId="0" borderId="20" xfId="21" applyNumberFormat="1" applyFont="1" applyFill="1" applyBorder="1" applyAlignment="1">
      <alignment horizontal="center" vertical="center"/>
    </xf>
    <xf numFmtId="3" fontId="11" fillId="2" borderId="9" xfId="21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2" fillId="7" borderId="18" xfId="0" applyNumberFormat="1" applyFont="1" applyFill="1" applyBorder="1" applyAlignment="1">
      <alignment horizontal="center" vertical="center"/>
    </xf>
    <xf numFmtId="3" fontId="2" fillId="7" borderId="19" xfId="0" applyNumberFormat="1" applyFont="1" applyFill="1" applyBorder="1" applyAlignment="1">
      <alignment horizontal="center" vertical="center"/>
    </xf>
    <xf numFmtId="3" fontId="11" fillId="2" borderId="9" xfId="20" applyNumberFormat="1" applyFont="1" applyFill="1" applyBorder="1" applyAlignment="1">
      <alignment horizontal="center" vertical="center"/>
    </xf>
    <xf numFmtId="3" fontId="2" fillId="6" borderId="18" xfId="0" applyNumberFormat="1" applyFont="1" applyFill="1" applyBorder="1" applyAlignment="1">
      <alignment horizontal="center" vertical="center"/>
    </xf>
    <xf numFmtId="3" fontId="2" fillId="6" borderId="1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/>
    </xf>
    <xf numFmtId="3" fontId="11" fillId="5" borderId="9" xfId="0" applyNumberFormat="1" applyFont="1" applyFill="1" applyBorder="1" applyAlignment="1">
      <alignment horizontal="center" vertical="center"/>
    </xf>
    <xf numFmtId="3" fontId="11" fillId="6" borderId="9" xfId="0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owLevel_1" xfId="20"/>
    <cellStyle name="RowLevel_2" xfId="21"/>
  </cellStyles>
  <dxfs count="2">
    <dxf>
      <font>
        <i val="0"/>
        <name val="Cambria"/>
        <color indexed="9"/>
      </font>
      <border/>
    </dxf>
    <dxf>
      <font>
        <i val="0"/>
        <name val="Cambria"/>
        <color indexed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="85" zoomScaleNormal="85" workbookViewId="0" topLeftCell="A1">
      <selection activeCell="K90" sqref="K90:K91"/>
    </sheetView>
  </sheetViews>
  <sheetFormatPr defaultColWidth="9.140625" defaultRowHeight="12.75" outlineLevelRow="2"/>
  <cols>
    <col min="1" max="1" width="52.7109375" style="2" bestFit="1" customWidth="1"/>
    <col min="2" max="2" width="24.140625" style="2" hidden="1" customWidth="1"/>
    <col min="3" max="3" width="13.57421875" style="22" customWidth="1"/>
    <col min="4" max="5" width="20.8515625" style="82" customWidth="1"/>
    <col min="6" max="6" width="15.421875" style="2" bestFit="1" customWidth="1"/>
    <col min="7" max="7" width="24.00390625" style="2" bestFit="1" customWidth="1"/>
    <col min="8" max="8" width="9.140625" style="75" customWidth="1"/>
    <col min="9" max="9" width="14.421875" style="72" bestFit="1" customWidth="1"/>
    <col min="10" max="10" width="11.7109375" style="2" customWidth="1"/>
    <col min="11" max="11" width="14.421875" style="88" bestFit="1" customWidth="1"/>
    <col min="12" max="16384" width="9.140625" style="2" customWidth="1"/>
  </cols>
  <sheetData>
    <row r="1" spans="1:5" ht="24.95" customHeight="1">
      <c r="A1" s="141" t="s">
        <v>132</v>
      </c>
      <c r="B1" s="141"/>
      <c r="C1" s="141"/>
      <c r="D1" s="141"/>
      <c r="E1" s="141"/>
    </row>
    <row r="2" spans="1:5" ht="20.1" customHeight="1">
      <c r="A2" s="142" t="s">
        <v>54</v>
      </c>
      <c r="B2" s="34"/>
      <c r="C2" s="142"/>
      <c r="D2" s="144" t="s">
        <v>125</v>
      </c>
      <c r="E2" s="139" t="s">
        <v>121</v>
      </c>
    </row>
    <row r="3" spans="1:5" ht="20.1" customHeight="1">
      <c r="A3" s="143"/>
      <c r="B3" s="35"/>
      <c r="C3" s="143"/>
      <c r="D3" s="145"/>
      <c r="E3" s="140"/>
    </row>
    <row r="4" spans="1:11" ht="24.95" customHeight="1">
      <c r="A4" s="36" t="s">
        <v>12</v>
      </c>
      <c r="B4" s="36"/>
      <c r="C4" s="59" t="s">
        <v>69</v>
      </c>
      <c r="D4" s="78">
        <f>SUM(D5,D21,D33,D39)</f>
        <v>18534285.41</v>
      </c>
      <c r="E4" s="78">
        <f>SUM(E5,E21,E33,E39)</f>
        <v>9774777.229999999</v>
      </c>
      <c r="G4" s="77" t="s">
        <v>64</v>
      </c>
      <c r="I4" s="73" t="s">
        <v>99</v>
      </c>
      <c r="J4" s="74" t="s">
        <v>98</v>
      </c>
      <c r="K4" s="89" t="s">
        <v>100</v>
      </c>
    </row>
    <row r="5" spans="1:5" ht="15" customHeight="1">
      <c r="A5" s="4" t="s">
        <v>13</v>
      </c>
      <c r="B5" s="31"/>
      <c r="C5" s="56" t="s">
        <v>92</v>
      </c>
      <c r="D5" s="83">
        <f>SUM(D6,D8,D12,D16,D18)</f>
        <v>150000</v>
      </c>
      <c r="E5" s="83">
        <f>SUM(E6,E8,E12,E16,E18)</f>
        <v>83333.33</v>
      </c>
    </row>
    <row r="6" spans="1:11" ht="12.75" outlineLevel="1">
      <c r="A6" s="5" t="s">
        <v>14</v>
      </c>
      <c r="B6" s="18"/>
      <c r="C6" s="60" t="s">
        <v>63</v>
      </c>
      <c r="D6" s="84">
        <f>SUM(D7:D7)</f>
        <v>0</v>
      </c>
      <c r="E6" s="84">
        <f>SUM(E7:E7)</f>
        <v>0</v>
      </c>
      <c r="F6" s="138" t="s">
        <v>118</v>
      </c>
      <c r="G6" s="2" t="s">
        <v>97</v>
      </c>
      <c r="H6" s="75">
        <v>39778</v>
      </c>
      <c r="I6" s="72">
        <v>24827.85</v>
      </c>
      <c r="J6" s="87">
        <v>2.276</v>
      </c>
      <c r="K6" s="88">
        <f aca="true" t="shared" si="0" ref="K6:K15">I6/J6</f>
        <v>10908.545694200351</v>
      </c>
    </row>
    <row r="7" spans="1:11" ht="12.75" outlineLevel="2">
      <c r="A7" s="7" t="s">
        <v>16</v>
      </c>
      <c r="B7" s="24" t="s">
        <v>80</v>
      </c>
      <c r="C7" s="61"/>
      <c r="D7" s="85">
        <v>0</v>
      </c>
      <c r="E7" s="85">
        <v>0</v>
      </c>
      <c r="F7" s="138"/>
      <c r="H7" s="96" t="s">
        <v>102</v>
      </c>
      <c r="I7" s="72">
        <v>23273.25</v>
      </c>
      <c r="J7" s="2">
        <v>2</v>
      </c>
      <c r="K7" s="88">
        <f t="shared" si="0"/>
        <v>11636.625</v>
      </c>
    </row>
    <row r="8" spans="1:11" ht="12.75" outlineLevel="1">
      <c r="A8" s="5" t="s">
        <v>15</v>
      </c>
      <c r="B8" s="18"/>
      <c r="C8" s="60" t="s">
        <v>63</v>
      </c>
      <c r="D8" s="84">
        <f>SUM(D9:D11)</f>
        <v>0</v>
      </c>
      <c r="E8" s="84">
        <f>SUM(E9:E11)</f>
        <v>0</v>
      </c>
      <c r="F8" s="138"/>
      <c r="G8" s="2" t="s">
        <v>101</v>
      </c>
      <c r="H8" s="75">
        <v>39763</v>
      </c>
      <c r="I8" s="72">
        <v>41350.72</v>
      </c>
      <c r="J8" s="87">
        <v>2.225</v>
      </c>
      <c r="K8" s="88">
        <f t="shared" si="0"/>
        <v>18584.593258426965</v>
      </c>
    </row>
    <row r="9" spans="1:11" ht="12.75" outlineLevel="2">
      <c r="A9" s="6" t="s">
        <v>5</v>
      </c>
      <c r="B9" s="19" t="s">
        <v>80</v>
      </c>
      <c r="C9" s="62"/>
      <c r="D9" s="85">
        <v>0</v>
      </c>
      <c r="E9" s="85">
        <v>0</v>
      </c>
      <c r="F9" s="138"/>
      <c r="H9" s="96" t="s">
        <v>102</v>
      </c>
      <c r="I9" s="72">
        <v>23273.25</v>
      </c>
      <c r="J9" s="2">
        <v>2</v>
      </c>
      <c r="K9" s="88">
        <f t="shared" si="0"/>
        <v>11636.625</v>
      </c>
    </row>
    <row r="10" spans="1:11" ht="12.75" outlineLevel="2">
      <c r="A10" s="6" t="s">
        <v>0</v>
      </c>
      <c r="B10" s="19" t="s">
        <v>0</v>
      </c>
      <c r="C10" s="62"/>
      <c r="D10" s="85">
        <v>0</v>
      </c>
      <c r="E10" s="85">
        <v>0</v>
      </c>
      <c r="F10" s="138"/>
      <c r="G10" s="2" t="s">
        <v>103</v>
      </c>
      <c r="H10" s="75">
        <v>39786</v>
      </c>
      <c r="I10" s="72">
        <v>33070.41</v>
      </c>
      <c r="J10" s="87">
        <v>2.508</v>
      </c>
      <c r="K10" s="88">
        <f t="shared" si="0"/>
        <v>13185.968899521533</v>
      </c>
    </row>
    <row r="11" spans="1:11" ht="12.75" outlineLevel="2">
      <c r="A11" s="7" t="s">
        <v>16</v>
      </c>
      <c r="B11" s="24" t="s">
        <v>80</v>
      </c>
      <c r="C11" s="61"/>
      <c r="D11" s="85">
        <v>0</v>
      </c>
      <c r="E11" s="85">
        <v>0</v>
      </c>
      <c r="F11" s="138"/>
      <c r="H11" s="96" t="s">
        <v>102</v>
      </c>
      <c r="I11" s="72">
        <v>23273.25</v>
      </c>
      <c r="J11" s="2">
        <v>2</v>
      </c>
      <c r="K11" s="88">
        <f t="shared" si="0"/>
        <v>11636.625</v>
      </c>
    </row>
    <row r="12" spans="1:11" ht="12.75" outlineLevel="1">
      <c r="A12" s="5" t="s">
        <v>21</v>
      </c>
      <c r="B12" s="18"/>
      <c r="C12" s="60" t="s">
        <v>64</v>
      </c>
      <c r="D12" s="84">
        <f>SUM(D13:D15)</f>
        <v>150000</v>
      </c>
      <c r="E12" s="84">
        <f>SUM(E13:E15)</f>
        <v>83333.33</v>
      </c>
      <c r="F12" s="138"/>
      <c r="G12" s="2" t="s">
        <v>104</v>
      </c>
      <c r="H12" s="75">
        <v>39919</v>
      </c>
      <c r="I12" s="72">
        <v>25857.9</v>
      </c>
      <c r="J12" s="87">
        <v>2.177</v>
      </c>
      <c r="K12" s="88">
        <f t="shared" si="0"/>
        <v>11877.767570050528</v>
      </c>
    </row>
    <row r="13" spans="1:11" ht="12.75" outlineLevel="2">
      <c r="A13" s="6" t="s">
        <v>115</v>
      </c>
      <c r="B13" s="19" t="s">
        <v>80</v>
      </c>
      <c r="C13" s="62"/>
      <c r="D13" s="85">
        <v>150000</v>
      </c>
      <c r="E13" s="85">
        <v>83333.33</v>
      </c>
      <c r="F13" s="138"/>
      <c r="H13" s="75">
        <v>39938</v>
      </c>
      <c r="I13" s="72">
        <v>17893.36</v>
      </c>
      <c r="J13" s="87">
        <v>2.149</v>
      </c>
      <c r="K13" s="88">
        <f t="shared" si="0"/>
        <v>8326.365751512332</v>
      </c>
    </row>
    <row r="14" spans="1:11" ht="12.75" outlineLevel="2">
      <c r="A14" s="6" t="s">
        <v>116</v>
      </c>
      <c r="B14" s="19" t="s">
        <v>0</v>
      </c>
      <c r="C14" s="62"/>
      <c r="D14" s="85">
        <v>0</v>
      </c>
      <c r="E14" s="85">
        <v>0</v>
      </c>
      <c r="F14" s="138"/>
      <c r="H14" s="75">
        <v>40017</v>
      </c>
      <c r="I14" s="72">
        <v>38847.25</v>
      </c>
      <c r="J14" s="87">
        <v>1.89</v>
      </c>
      <c r="K14" s="88">
        <f t="shared" si="0"/>
        <v>20554.10052910053</v>
      </c>
    </row>
    <row r="15" spans="1:11" ht="12.75" outlineLevel="2">
      <c r="A15" s="7" t="s">
        <v>117</v>
      </c>
      <c r="B15" s="24" t="s">
        <v>80</v>
      </c>
      <c r="C15" s="61"/>
      <c r="D15" s="85">
        <v>0</v>
      </c>
      <c r="E15" s="85">
        <v>0</v>
      </c>
      <c r="F15" s="138"/>
      <c r="H15" s="96" t="s">
        <v>102</v>
      </c>
      <c r="I15" s="72">
        <v>23273.25</v>
      </c>
      <c r="J15" s="2">
        <v>2</v>
      </c>
      <c r="K15" s="88">
        <f t="shared" si="0"/>
        <v>11636.625</v>
      </c>
    </row>
    <row r="16" spans="1:5" ht="12.75" outlineLevel="1">
      <c r="A16" s="5" t="s">
        <v>71</v>
      </c>
      <c r="B16" s="18"/>
      <c r="C16" s="60" t="s">
        <v>63</v>
      </c>
      <c r="D16" s="84">
        <f>SUM(D17:D17)</f>
        <v>0</v>
      </c>
      <c r="E16" s="84">
        <f>SUM(E17:E17)</f>
        <v>0</v>
      </c>
    </row>
    <row r="17" spans="1:5" ht="12.75" outlineLevel="2">
      <c r="A17" s="7" t="s">
        <v>16</v>
      </c>
      <c r="B17" s="24" t="s">
        <v>80</v>
      </c>
      <c r="C17" s="61"/>
      <c r="D17" s="85">
        <v>0</v>
      </c>
      <c r="E17" s="85">
        <v>0</v>
      </c>
    </row>
    <row r="18" spans="1:11" ht="12.75" outlineLevel="1">
      <c r="A18" s="5" t="s">
        <v>6</v>
      </c>
      <c r="B18" s="18"/>
      <c r="C18" s="60" t="s">
        <v>63</v>
      </c>
      <c r="D18" s="84">
        <f>SUM(D19:D20)</f>
        <v>0</v>
      </c>
      <c r="E18" s="84">
        <f>SUM(E19:E20)</f>
        <v>0</v>
      </c>
      <c r="G18" s="2" t="s">
        <v>105</v>
      </c>
      <c r="H18" s="95">
        <v>2010</v>
      </c>
      <c r="I18" s="72">
        <v>145194.83</v>
      </c>
      <c r="J18" s="82">
        <v>1.8</v>
      </c>
      <c r="K18" s="88">
        <f aca="true" t="shared" si="1" ref="K18:K32">I18/J18</f>
        <v>80663.79444444443</v>
      </c>
    </row>
    <row r="19" spans="1:11" ht="12.75" outlineLevel="2">
      <c r="A19" s="6" t="s">
        <v>5</v>
      </c>
      <c r="B19" s="19" t="s">
        <v>80</v>
      </c>
      <c r="C19" s="62"/>
      <c r="D19" s="85">
        <v>0</v>
      </c>
      <c r="E19" s="85">
        <v>0</v>
      </c>
      <c r="H19" s="95">
        <v>2010</v>
      </c>
      <c r="I19" s="72">
        <v>30000</v>
      </c>
      <c r="J19" s="82">
        <v>1.8</v>
      </c>
      <c r="K19" s="88">
        <f t="shared" si="1"/>
        <v>16666.666666666668</v>
      </c>
    </row>
    <row r="20" spans="1:11" ht="12.75" outlineLevel="2">
      <c r="A20" s="7" t="s">
        <v>16</v>
      </c>
      <c r="B20" s="24" t="s">
        <v>80</v>
      </c>
      <c r="C20" s="61"/>
      <c r="D20" s="85">
        <v>0</v>
      </c>
      <c r="E20" s="85">
        <v>0</v>
      </c>
      <c r="G20" s="2" t="s">
        <v>106</v>
      </c>
      <c r="H20" s="95">
        <v>2010</v>
      </c>
      <c r="I20" s="72">
        <v>134571.31</v>
      </c>
      <c r="J20" s="82">
        <v>1.8</v>
      </c>
      <c r="K20" s="88">
        <f t="shared" si="1"/>
        <v>74761.83888888889</v>
      </c>
    </row>
    <row r="21" spans="1:11" s="37" customFormat="1" ht="15" customHeight="1">
      <c r="A21" s="49" t="s">
        <v>18</v>
      </c>
      <c r="B21" s="32"/>
      <c r="C21" s="63" t="s">
        <v>64</v>
      </c>
      <c r="D21" s="86">
        <f>SUM(D22,D27,D30,D24)</f>
        <v>1791668.98</v>
      </c>
      <c r="E21" s="86">
        <f>SUM(E22,E27,E30,E24)</f>
        <v>972610.1799999999</v>
      </c>
      <c r="H21" s="95">
        <v>2010</v>
      </c>
      <c r="I21" s="72">
        <v>30000</v>
      </c>
      <c r="J21" s="82">
        <v>1.8</v>
      </c>
      <c r="K21" s="88">
        <f t="shared" si="1"/>
        <v>16666.666666666668</v>
      </c>
    </row>
    <row r="22" spans="1:11" ht="12.75" outlineLevel="1">
      <c r="A22" s="8" t="s">
        <v>111</v>
      </c>
      <c r="B22" s="18"/>
      <c r="C22" s="64"/>
      <c r="D22" s="84">
        <f>SUM(D23)</f>
        <v>274940.49</v>
      </c>
      <c r="E22" s="84">
        <f>SUM(E23)</f>
        <v>129983.24</v>
      </c>
      <c r="G22" s="2" t="s">
        <v>107</v>
      </c>
      <c r="H22" s="95">
        <v>2010</v>
      </c>
      <c r="I22" s="72">
        <v>156962.35</v>
      </c>
      <c r="J22" s="82">
        <v>1.8</v>
      </c>
      <c r="K22" s="88">
        <f t="shared" si="1"/>
        <v>87201.30555555556</v>
      </c>
    </row>
    <row r="23" spans="1:11" ht="12.75" outlineLevel="2">
      <c r="A23" s="7" t="s">
        <v>95</v>
      </c>
      <c r="B23" s="24" t="s">
        <v>80</v>
      </c>
      <c r="C23" s="61"/>
      <c r="D23" s="85">
        <v>274940.49</v>
      </c>
      <c r="E23" s="85">
        <v>129983.24</v>
      </c>
      <c r="H23" s="95">
        <v>2010</v>
      </c>
      <c r="I23" s="72">
        <v>30000</v>
      </c>
      <c r="J23" s="82">
        <v>1.8</v>
      </c>
      <c r="K23" s="88">
        <f t="shared" si="1"/>
        <v>16666.666666666668</v>
      </c>
    </row>
    <row r="24" spans="1:11" ht="12.75" outlineLevel="1">
      <c r="A24" s="8" t="s">
        <v>112</v>
      </c>
      <c r="B24" s="18"/>
      <c r="C24" s="64"/>
      <c r="D24" s="84">
        <f>SUM(D25:D26)</f>
        <v>1516728.49</v>
      </c>
      <c r="E24" s="84">
        <f>SUM(E25:E26)</f>
        <v>842626.94</v>
      </c>
      <c r="G24" s="2" t="s">
        <v>108</v>
      </c>
      <c r="H24" s="95">
        <v>2010</v>
      </c>
      <c r="I24" s="72">
        <v>150000</v>
      </c>
      <c r="J24" s="82">
        <v>1.8</v>
      </c>
      <c r="K24" s="88">
        <f t="shared" si="1"/>
        <v>83333.33333333333</v>
      </c>
    </row>
    <row r="25" spans="1:11" ht="12.75" outlineLevel="2">
      <c r="A25" s="6" t="s">
        <v>0</v>
      </c>
      <c r="B25" s="25"/>
      <c r="C25" s="65"/>
      <c r="D25" s="85">
        <v>450000</v>
      </c>
      <c r="E25" s="85">
        <v>250000</v>
      </c>
      <c r="H25" s="95">
        <v>2010</v>
      </c>
      <c r="I25" s="72">
        <v>30000</v>
      </c>
      <c r="J25" s="82">
        <v>1.8</v>
      </c>
      <c r="K25" s="88">
        <f t="shared" si="1"/>
        <v>16666.666666666668</v>
      </c>
    </row>
    <row r="26" spans="1:11" ht="12.75" outlineLevel="2">
      <c r="A26" s="7" t="s">
        <v>16</v>
      </c>
      <c r="B26" s="24" t="s">
        <v>80</v>
      </c>
      <c r="C26" s="61"/>
      <c r="D26" s="85">
        <v>1066728.49</v>
      </c>
      <c r="E26" s="103">
        <v>592626.94</v>
      </c>
      <c r="H26" s="95">
        <v>2010</v>
      </c>
      <c r="I26" s="72">
        <v>150000</v>
      </c>
      <c r="J26" s="82">
        <v>1.8</v>
      </c>
      <c r="K26" s="88">
        <f t="shared" si="1"/>
        <v>83333.33333333333</v>
      </c>
    </row>
    <row r="27" spans="1:11" ht="12.75" outlineLevel="1">
      <c r="A27" s="8" t="s">
        <v>113</v>
      </c>
      <c r="B27" s="18"/>
      <c r="C27" s="64"/>
      <c r="D27" s="84">
        <f>SUM(D28:D29)</f>
        <v>0</v>
      </c>
      <c r="E27" s="84">
        <f>SUM(E28:E29)</f>
        <v>0</v>
      </c>
      <c r="G27" s="2" t="s">
        <v>109</v>
      </c>
      <c r="H27" s="95">
        <v>2010</v>
      </c>
      <c r="I27" s="72">
        <v>150000</v>
      </c>
      <c r="J27" s="82">
        <v>1.8</v>
      </c>
      <c r="K27" s="88">
        <f t="shared" si="1"/>
        <v>83333.33333333333</v>
      </c>
    </row>
    <row r="28" spans="1:11" ht="12.75" outlineLevel="2">
      <c r="A28" s="6" t="s">
        <v>0</v>
      </c>
      <c r="B28" s="19" t="s">
        <v>0</v>
      </c>
      <c r="C28" s="62"/>
      <c r="D28" s="85">
        <v>0</v>
      </c>
      <c r="E28" s="85">
        <v>0</v>
      </c>
      <c r="H28" s="95">
        <v>2010</v>
      </c>
      <c r="I28" s="72">
        <v>30000</v>
      </c>
      <c r="J28" s="82">
        <v>1.8</v>
      </c>
      <c r="K28" s="88">
        <f t="shared" si="1"/>
        <v>16666.666666666668</v>
      </c>
    </row>
    <row r="29" spans="1:11" ht="12.75" outlineLevel="2">
      <c r="A29" s="7" t="s">
        <v>16</v>
      </c>
      <c r="B29" s="24" t="s">
        <v>80</v>
      </c>
      <c r="C29" s="61"/>
      <c r="D29" s="85">
        <v>0</v>
      </c>
      <c r="E29" s="85">
        <v>0</v>
      </c>
      <c r="H29" s="95">
        <v>2010</v>
      </c>
      <c r="I29" s="72">
        <v>150000</v>
      </c>
      <c r="J29" s="82">
        <v>1.8</v>
      </c>
      <c r="K29" s="88">
        <f t="shared" si="1"/>
        <v>83333.33333333333</v>
      </c>
    </row>
    <row r="30" spans="1:11" ht="12.75" outlineLevel="1">
      <c r="A30" s="8" t="s">
        <v>114</v>
      </c>
      <c r="B30" s="18"/>
      <c r="C30" s="64"/>
      <c r="D30" s="84">
        <f>SUM(D31:D32)</f>
        <v>0</v>
      </c>
      <c r="E30" s="84">
        <f>SUM(E31:E32)</f>
        <v>0</v>
      </c>
      <c r="G30" s="2" t="s">
        <v>110</v>
      </c>
      <c r="H30" s="95">
        <v>2010</v>
      </c>
      <c r="I30" s="72">
        <v>150000</v>
      </c>
      <c r="J30" s="82">
        <v>1.8</v>
      </c>
      <c r="K30" s="88">
        <f t="shared" si="1"/>
        <v>83333.33333333333</v>
      </c>
    </row>
    <row r="31" spans="1:11" ht="12.75" outlineLevel="2">
      <c r="A31" s="6" t="s">
        <v>0</v>
      </c>
      <c r="B31" s="19" t="s">
        <v>0</v>
      </c>
      <c r="C31" s="62"/>
      <c r="D31" s="85">
        <v>0</v>
      </c>
      <c r="E31" s="85">
        <v>0</v>
      </c>
      <c r="H31" s="95">
        <v>2010</v>
      </c>
      <c r="I31" s="72">
        <v>30000</v>
      </c>
      <c r="J31" s="82">
        <v>1.8</v>
      </c>
      <c r="K31" s="88">
        <f t="shared" si="1"/>
        <v>16666.666666666668</v>
      </c>
    </row>
    <row r="32" spans="1:11" ht="12.75" outlineLevel="2">
      <c r="A32" s="7" t="s">
        <v>16</v>
      </c>
      <c r="B32" s="24" t="s">
        <v>80</v>
      </c>
      <c r="C32" s="61"/>
      <c r="D32" s="85">
        <v>0</v>
      </c>
      <c r="E32" s="85">
        <v>0</v>
      </c>
      <c r="H32" s="95">
        <v>2010</v>
      </c>
      <c r="I32" s="72">
        <v>150000</v>
      </c>
      <c r="J32" s="82">
        <v>1.8</v>
      </c>
      <c r="K32" s="88">
        <f t="shared" si="1"/>
        <v>83333.33333333333</v>
      </c>
    </row>
    <row r="33" spans="1:11" s="37" customFormat="1" ht="15" customHeight="1">
      <c r="A33" s="48" t="s">
        <v>20</v>
      </c>
      <c r="B33" s="32"/>
      <c r="C33" s="66" t="s">
        <v>65</v>
      </c>
      <c r="D33" s="86">
        <f>SUM(D34:D38)</f>
        <v>632616.4299999999</v>
      </c>
      <c r="E33" s="86">
        <f>SUM(E34:E38)</f>
        <v>323382.43</v>
      </c>
      <c r="H33" s="76"/>
      <c r="I33" s="72"/>
      <c r="J33" s="82"/>
      <c r="K33" s="88"/>
    </row>
    <row r="34" spans="1:11" ht="12.75" outlineLevel="1">
      <c r="A34" s="12" t="s">
        <v>9</v>
      </c>
      <c r="B34" s="20" t="s">
        <v>80</v>
      </c>
      <c r="C34" s="67"/>
      <c r="D34" s="85">
        <v>386622.1</v>
      </c>
      <c r="E34" s="85">
        <v>198117.64</v>
      </c>
      <c r="G34" s="2" t="s">
        <v>122</v>
      </c>
      <c r="H34" s="95">
        <v>2010</v>
      </c>
      <c r="I34" s="72">
        <v>150000</v>
      </c>
      <c r="J34" s="82">
        <v>1.8</v>
      </c>
      <c r="K34" s="88">
        <f>I34/J34</f>
        <v>83333.33333333333</v>
      </c>
    </row>
    <row r="35" spans="1:11" ht="12.75" outlineLevel="1">
      <c r="A35" s="9" t="s">
        <v>19</v>
      </c>
      <c r="B35" s="19" t="s">
        <v>80</v>
      </c>
      <c r="C35" s="62"/>
      <c r="D35" s="85">
        <v>245994.33</v>
      </c>
      <c r="E35" s="85">
        <v>125264.79</v>
      </c>
      <c r="H35" s="95">
        <v>2011</v>
      </c>
      <c r="I35" s="72">
        <v>3500000</v>
      </c>
      <c r="J35" s="82">
        <v>2.5</v>
      </c>
      <c r="K35" s="88">
        <f>I35/J35</f>
        <v>1400000</v>
      </c>
    </row>
    <row r="36" spans="1:11" ht="12.75" outlineLevel="1">
      <c r="A36" s="9" t="s">
        <v>10</v>
      </c>
      <c r="B36" s="19" t="s">
        <v>80</v>
      </c>
      <c r="C36" s="62"/>
      <c r="D36" s="85">
        <v>0</v>
      </c>
      <c r="E36" s="85">
        <v>0</v>
      </c>
      <c r="H36" s="95">
        <v>2011</v>
      </c>
      <c r="I36" s="72">
        <v>2000000</v>
      </c>
      <c r="J36" s="82">
        <v>2.5</v>
      </c>
      <c r="K36" s="88">
        <f>I36/J36</f>
        <v>800000</v>
      </c>
    </row>
    <row r="37" spans="1:5" ht="12.75" outlineLevel="1">
      <c r="A37" s="9" t="s">
        <v>1</v>
      </c>
      <c r="B37" s="21" t="s">
        <v>80</v>
      </c>
      <c r="C37" s="68"/>
      <c r="D37" s="85">
        <v>0</v>
      </c>
      <c r="E37" s="85">
        <v>0</v>
      </c>
    </row>
    <row r="38" spans="1:11" ht="12.75" outlineLevel="1">
      <c r="A38" s="14" t="s">
        <v>11</v>
      </c>
      <c r="B38" s="33" t="s">
        <v>80</v>
      </c>
      <c r="C38" s="61"/>
      <c r="D38" s="85">
        <v>0</v>
      </c>
      <c r="E38" s="85">
        <v>0</v>
      </c>
      <c r="G38" s="2" t="s">
        <v>123</v>
      </c>
      <c r="H38" s="95">
        <v>2011</v>
      </c>
      <c r="I38" s="72">
        <v>900000</v>
      </c>
      <c r="J38" s="82">
        <v>2.5</v>
      </c>
      <c r="K38" s="88">
        <f>I38/J38</f>
        <v>360000</v>
      </c>
    </row>
    <row r="39" spans="1:11" s="37" customFormat="1" ht="15" customHeight="1">
      <c r="A39" s="48" t="s">
        <v>22</v>
      </c>
      <c r="B39" s="32"/>
      <c r="C39" s="66" t="s">
        <v>65</v>
      </c>
      <c r="D39" s="86">
        <f>SUM(D40:D40)</f>
        <v>15960000</v>
      </c>
      <c r="E39" s="86">
        <f>SUM(E40:E40)</f>
        <v>8395451.29</v>
      </c>
      <c r="H39" s="95">
        <v>2011</v>
      </c>
      <c r="I39" s="72">
        <v>1080000</v>
      </c>
      <c r="J39" s="82">
        <v>2.5</v>
      </c>
      <c r="K39" s="88">
        <f>I39/J39</f>
        <v>432000</v>
      </c>
    </row>
    <row r="40" spans="1:5" ht="12.75" outlineLevel="1">
      <c r="A40" s="7" t="s">
        <v>16</v>
      </c>
      <c r="B40" s="24" t="s">
        <v>80</v>
      </c>
      <c r="C40" s="61"/>
      <c r="D40" s="85">
        <v>15960000</v>
      </c>
      <c r="E40" s="85">
        <v>8395451.29</v>
      </c>
    </row>
    <row r="41" spans="1:11" s="39" customFormat="1" ht="24.95" customHeight="1">
      <c r="A41" s="38" t="s">
        <v>23</v>
      </c>
      <c r="B41" s="36"/>
      <c r="C41" s="69"/>
      <c r="D41" s="79">
        <f>SUM(D42,D62,D70,D84,D88)</f>
        <v>18405432.590000004</v>
      </c>
      <c r="E41" s="79">
        <f>SUM(E42,E62,E70,E84,E88)</f>
        <v>8954434.641418949</v>
      </c>
      <c r="G41" s="39" t="s">
        <v>124</v>
      </c>
      <c r="H41" s="95">
        <v>2012</v>
      </c>
      <c r="I41" s="72">
        <v>750000</v>
      </c>
      <c r="J41" s="82">
        <v>2.5</v>
      </c>
      <c r="K41" s="88">
        <f>I41/J41</f>
        <v>300000</v>
      </c>
    </row>
    <row r="42" spans="1:11" ht="15" customHeight="1">
      <c r="A42" s="4" t="s">
        <v>30</v>
      </c>
      <c r="B42" s="31"/>
      <c r="C42" s="56" t="s">
        <v>66</v>
      </c>
      <c r="D42" s="83">
        <f>SUM(D43,D47,D50,D54,D58,D45)</f>
        <v>16784059.51</v>
      </c>
      <c r="E42" s="83">
        <f>SUM(E43,E47,E50,E54,E58,E45)</f>
        <v>8128799.459418949</v>
      </c>
      <c r="H42" s="95">
        <v>2012</v>
      </c>
      <c r="I42" s="72">
        <v>900000</v>
      </c>
      <c r="J42" s="82">
        <v>2.5</v>
      </c>
      <c r="K42" s="88">
        <f>I42/J42</f>
        <v>360000</v>
      </c>
    </row>
    <row r="43" spans="1:5" ht="11.25" customHeight="1" outlineLevel="1">
      <c r="A43" s="5" t="s">
        <v>83</v>
      </c>
      <c r="B43" s="18"/>
      <c r="C43" s="60"/>
      <c r="D43" s="84">
        <f>SUM(D44:D44)</f>
        <v>2908406.18</v>
      </c>
      <c r="E43" s="84">
        <f>SUM(E44:E44)</f>
        <v>1251485.744122777</v>
      </c>
    </row>
    <row r="44" spans="1:5" ht="11.25" customHeight="1" outlineLevel="2">
      <c r="A44" s="7" t="s">
        <v>85</v>
      </c>
      <c r="B44" s="21" t="s">
        <v>80</v>
      </c>
      <c r="C44" s="68"/>
      <c r="D44" s="85">
        <v>2908406.18</v>
      </c>
      <c r="E44" s="85">
        <v>1251485.744122777</v>
      </c>
    </row>
    <row r="45" spans="1:5" ht="11.25" customHeight="1" outlineLevel="1">
      <c r="A45" s="5" t="s">
        <v>84</v>
      </c>
      <c r="B45" s="18"/>
      <c r="C45" s="60"/>
      <c r="D45" s="84">
        <f>SUM(D46:D46)</f>
        <v>1545577.66</v>
      </c>
      <c r="E45" s="84">
        <f>SUM(E46:E46)</f>
        <v>695717.0723672064</v>
      </c>
    </row>
    <row r="46" spans="1:5" ht="12.75" outlineLevel="2">
      <c r="A46" s="7" t="s">
        <v>85</v>
      </c>
      <c r="B46" s="21" t="s">
        <v>80</v>
      </c>
      <c r="C46" s="68"/>
      <c r="D46" s="85">
        <v>1545577.66</v>
      </c>
      <c r="E46" s="85">
        <v>695717.0723672064</v>
      </c>
    </row>
    <row r="47" spans="1:5" ht="12.75" outlineLevel="1">
      <c r="A47" s="5" t="s">
        <v>87</v>
      </c>
      <c r="B47" s="18"/>
      <c r="C47" s="60"/>
      <c r="D47" s="84">
        <f>SUM(D48:D49)</f>
        <v>7936974.71</v>
      </c>
      <c r="E47" s="84">
        <f>SUM(E48:E49)</f>
        <v>3891845.830019838</v>
      </c>
    </row>
    <row r="48" spans="1:5" ht="12.75" outlineLevel="2">
      <c r="A48" s="6" t="s">
        <v>85</v>
      </c>
      <c r="B48" s="19" t="s">
        <v>0</v>
      </c>
      <c r="C48" s="62"/>
      <c r="D48" s="85">
        <v>7936974.71</v>
      </c>
      <c r="E48" s="85">
        <v>3891845.830019838</v>
      </c>
    </row>
    <row r="49" spans="1:5" ht="12.75" outlineLevel="2">
      <c r="A49" s="7" t="s">
        <v>16</v>
      </c>
      <c r="B49" s="21" t="s">
        <v>80</v>
      </c>
      <c r="C49" s="68"/>
      <c r="D49" s="85">
        <v>0</v>
      </c>
      <c r="E49" s="85">
        <v>0</v>
      </c>
    </row>
    <row r="50" spans="1:10" ht="15.75" outlineLevel="1">
      <c r="A50" s="5" t="s">
        <v>91</v>
      </c>
      <c r="B50" s="18"/>
      <c r="C50" s="60"/>
      <c r="D50" s="84">
        <f>SUM(D51:D53)</f>
        <v>4393100.96</v>
      </c>
      <c r="E50" s="84">
        <f>SUM(E51:E53)</f>
        <v>2289750.8129091277</v>
      </c>
      <c r="G50" s="77" t="s">
        <v>119</v>
      </c>
      <c r="J50" s="82"/>
    </row>
    <row r="51" spans="1:11" ht="12.75" outlineLevel="2">
      <c r="A51" s="6" t="s">
        <v>85</v>
      </c>
      <c r="B51" s="19" t="s">
        <v>0</v>
      </c>
      <c r="C51" s="62"/>
      <c r="D51" s="85">
        <v>4393100.96</v>
      </c>
      <c r="E51" s="85">
        <v>2289750.8129091277</v>
      </c>
      <c r="G51" s="2" t="s">
        <v>120</v>
      </c>
      <c r="H51" s="94">
        <v>39753</v>
      </c>
      <c r="I51" s="72">
        <v>428749.56</v>
      </c>
      <c r="J51" s="82">
        <v>2.2682631578947374</v>
      </c>
      <c r="K51" s="88">
        <f aca="true" t="shared" si="2" ref="K51:K64">I51/J51</f>
        <v>189021.08360210684</v>
      </c>
    </row>
    <row r="52" spans="1:11" ht="12.75" outlineLevel="2">
      <c r="A52" s="15" t="s">
        <v>88</v>
      </c>
      <c r="B52" s="21"/>
      <c r="C52" s="68"/>
      <c r="D52" s="85">
        <v>0</v>
      </c>
      <c r="E52" s="85">
        <v>0</v>
      </c>
      <c r="H52" s="94">
        <v>39783</v>
      </c>
      <c r="I52" s="72">
        <v>409504.68</v>
      </c>
      <c r="J52" s="82">
        <v>2.40125</v>
      </c>
      <c r="K52" s="88">
        <f t="shared" si="2"/>
        <v>170538.12805830294</v>
      </c>
    </row>
    <row r="53" spans="1:11" ht="12.75" outlineLevel="2">
      <c r="A53" s="7" t="s">
        <v>16</v>
      </c>
      <c r="B53" s="21" t="s">
        <v>80</v>
      </c>
      <c r="C53" s="68"/>
      <c r="D53" s="85">
        <v>0</v>
      </c>
      <c r="E53" s="85">
        <v>0</v>
      </c>
      <c r="H53" s="94">
        <v>39814</v>
      </c>
      <c r="I53" s="72">
        <v>464544.76</v>
      </c>
      <c r="J53" s="82">
        <v>2.3118095238095235</v>
      </c>
      <c r="K53" s="88">
        <f t="shared" si="2"/>
        <v>200944.2193293236</v>
      </c>
    </row>
    <row r="54" spans="1:11" ht="12.75" outlineLevel="1">
      <c r="A54" s="5" t="s">
        <v>7</v>
      </c>
      <c r="B54" s="18"/>
      <c r="C54" s="60"/>
      <c r="D54" s="84">
        <f>SUM(D55:D57)</f>
        <v>0</v>
      </c>
      <c r="E54" s="84">
        <f>SUM(E55:E57)</f>
        <v>0</v>
      </c>
      <c r="H54" s="94">
        <v>39845</v>
      </c>
      <c r="I54" s="72">
        <v>508241.19</v>
      </c>
      <c r="J54" s="82">
        <v>2.3145000000000002</v>
      </c>
      <c r="K54" s="88">
        <f t="shared" si="2"/>
        <v>219590.05832793258</v>
      </c>
    </row>
    <row r="55" spans="1:11" ht="12.75" outlineLevel="2">
      <c r="A55" s="6" t="s">
        <v>5</v>
      </c>
      <c r="B55" s="19" t="s">
        <v>80</v>
      </c>
      <c r="C55" s="62"/>
      <c r="D55" s="85">
        <v>0</v>
      </c>
      <c r="E55" s="85">
        <v>0</v>
      </c>
      <c r="G55" s="37"/>
      <c r="H55" s="94">
        <v>39873</v>
      </c>
      <c r="I55" s="72">
        <v>530552.08</v>
      </c>
      <c r="J55" s="82">
        <v>2.314545454545455</v>
      </c>
      <c r="K55" s="88">
        <f t="shared" si="2"/>
        <v>229225.17203456396</v>
      </c>
    </row>
    <row r="56" spans="1:11" ht="12.75" outlineLevel="2">
      <c r="A56" s="6" t="s">
        <v>0</v>
      </c>
      <c r="B56" s="19" t="s">
        <v>0</v>
      </c>
      <c r="C56" s="62"/>
      <c r="D56" s="85">
        <v>0</v>
      </c>
      <c r="E56" s="85">
        <v>0</v>
      </c>
      <c r="H56" s="94">
        <v>39904</v>
      </c>
      <c r="I56" s="72">
        <v>550828.3</v>
      </c>
      <c r="J56" s="82">
        <v>2.2047</v>
      </c>
      <c r="K56" s="88">
        <f t="shared" si="2"/>
        <v>249842.74504467731</v>
      </c>
    </row>
    <row r="57" spans="1:11" ht="12.75" outlineLevel="2">
      <c r="A57" s="7" t="s">
        <v>16</v>
      </c>
      <c r="B57" s="21" t="s">
        <v>80</v>
      </c>
      <c r="C57" s="68"/>
      <c r="D57" s="85">
        <v>0</v>
      </c>
      <c r="E57" s="85">
        <v>0</v>
      </c>
      <c r="G57" s="39"/>
      <c r="H57" s="94">
        <v>39934</v>
      </c>
      <c r="I57" s="72">
        <v>1097839.3</v>
      </c>
      <c r="J57" s="82">
        <v>2.0624000000000002</v>
      </c>
      <c r="K57" s="88">
        <f t="shared" si="2"/>
        <v>532311.5302560123</v>
      </c>
    </row>
    <row r="58" spans="1:11" ht="12.75" outlineLevel="1">
      <c r="A58" s="5" t="s">
        <v>8</v>
      </c>
      <c r="B58" s="18"/>
      <c r="C58" s="60"/>
      <c r="D58" s="84">
        <f>SUM(D59:D61)</f>
        <v>0</v>
      </c>
      <c r="E58" s="84">
        <f>SUM(E59:E61)</f>
        <v>0</v>
      </c>
      <c r="H58" s="94">
        <v>39965</v>
      </c>
      <c r="I58" s="72">
        <v>558564.93</v>
      </c>
      <c r="J58" s="82">
        <v>1.9595714285714283</v>
      </c>
      <c r="K58" s="88">
        <f t="shared" si="2"/>
        <v>285044.4346431436</v>
      </c>
    </row>
    <row r="59" spans="1:11" ht="12.75" outlineLevel="2">
      <c r="A59" s="6" t="s">
        <v>5</v>
      </c>
      <c r="B59" s="19" t="s">
        <v>80</v>
      </c>
      <c r="C59" s="62"/>
      <c r="D59" s="85">
        <v>0</v>
      </c>
      <c r="E59" s="85">
        <v>0</v>
      </c>
      <c r="H59" s="94">
        <v>39995</v>
      </c>
      <c r="I59" s="72">
        <v>918944.36</v>
      </c>
      <c r="J59" s="82">
        <v>1.9299090909090915</v>
      </c>
      <c r="K59" s="88">
        <f t="shared" si="2"/>
        <v>476159.4027038484</v>
      </c>
    </row>
    <row r="60" spans="1:11" ht="12.75" outlineLevel="2">
      <c r="A60" s="6" t="s">
        <v>0</v>
      </c>
      <c r="B60" s="19" t="s">
        <v>0</v>
      </c>
      <c r="C60" s="62"/>
      <c r="D60" s="85">
        <v>0</v>
      </c>
      <c r="E60" s="85">
        <v>0</v>
      </c>
      <c r="H60" s="94">
        <v>40026</v>
      </c>
      <c r="I60" s="72">
        <v>1100956.33</v>
      </c>
      <c r="J60" s="82">
        <v>1.8465714285714288</v>
      </c>
      <c r="K60" s="88">
        <f t="shared" si="2"/>
        <v>596216.4869255763</v>
      </c>
    </row>
    <row r="61" spans="1:11" ht="12.75" outlineLevel="2">
      <c r="A61" s="7" t="s">
        <v>16</v>
      </c>
      <c r="B61" s="21" t="s">
        <v>80</v>
      </c>
      <c r="C61" s="68"/>
      <c r="D61" s="85">
        <v>0</v>
      </c>
      <c r="E61" s="85">
        <v>0</v>
      </c>
      <c r="H61" s="94">
        <v>40057</v>
      </c>
      <c r="I61" s="72">
        <v>831898.14</v>
      </c>
      <c r="J61" s="82">
        <v>1.8197619047619047</v>
      </c>
      <c r="K61" s="88">
        <f t="shared" si="2"/>
        <v>457146.69475336914</v>
      </c>
    </row>
    <row r="62" spans="1:11" ht="15" customHeight="1">
      <c r="A62" s="4" t="s">
        <v>28</v>
      </c>
      <c r="B62" s="31"/>
      <c r="C62" s="56" t="s">
        <v>66</v>
      </c>
      <c r="D62" s="83">
        <f>SUM(D63,D68,D69)</f>
        <v>1163104.44</v>
      </c>
      <c r="E62" s="83">
        <f>SUM(E63,E68,E69)</f>
        <v>606988.03</v>
      </c>
      <c r="H62" s="94">
        <v>40087</v>
      </c>
      <c r="I62" s="72">
        <v>658346.75</v>
      </c>
      <c r="J62" s="82">
        <v>1.7376666666666662</v>
      </c>
      <c r="K62" s="88">
        <f t="shared" si="2"/>
        <v>378868.26203721476</v>
      </c>
    </row>
    <row r="63" spans="1:11" ht="12.75" outlineLevel="1">
      <c r="A63" s="5" t="s">
        <v>31</v>
      </c>
      <c r="B63" s="18"/>
      <c r="C63" s="60"/>
      <c r="D63" s="84">
        <f>SUM(D64:D67)</f>
        <v>1163104.44</v>
      </c>
      <c r="E63" s="84">
        <f>SUM(E64:E67)</f>
        <v>606988.03</v>
      </c>
      <c r="H63" s="94">
        <v>40118</v>
      </c>
      <c r="I63" s="72">
        <v>617133</v>
      </c>
      <c r="J63" s="82">
        <v>1.728421052631579</v>
      </c>
      <c r="K63" s="88">
        <f t="shared" si="2"/>
        <v>357050.15225334954</v>
      </c>
    </row>
    <row r="64" spans="1:11" ht="12.75" outlineLevel="2">
      <c r="A64" s="6" t="s">
        <v>36</v>
      </c>
      <c r="B64" s="19" t="s">
        <v>81</v>
      </c>
      <c r="C64" s="62"/>
      <c r="D64" s="85">
        <v>434275.94</v>
      </c>
      <c r="E64" s="85">
        <v>233137.75</v>
      </c>
      <c r="H64" s="94">
        <v>40148</v>
      </c>
      <c r="I64" s="72">
        <v>452719.58</v>
      </c>
      <c r="J64" s="82">
        <v>1.7520476190476193</v>
      </c>
      <c r="K64" s="88">
        <f t="shared" si="2"/>
        <v>258394.56363982277</v>
      </c>
    </row>
    <row r="65" spans="1:10" ht="12.75" outlineLevel="2">
      <c r="A65" s="6" t="s">
        <v>32</v>
      </c>
      <c r="B65" s="19" t="s">
        <v>81</v>
      </c>
      <c r="C65" s="62"/>
      <c r="D65" s="85">
        <v>228828.5</v>
      </c>
      <c r="E65" s="85">
        <v>123850.28</v>
      </c>
      <c r="J65" s="82"/>
    </row>
    <row r="66" spans="1:11" ht="12.75" outlineLevel="2">
      <c r="A66" s="15" t="s">
        <v>89</v>
      </c>
      <c r="B66" s="21"/>
      <c r="C66" s="68"/>
      <c r="D66" s="85">
        <v>0</v>
      </c>
      <c r="E66" s="85">
        <v>0</v>
      </c>
      <c r="H66" s="95">
        <v>2010</v>
      </c>
      <c r="I66" s="72">
        <v>1738286.31</v>
      </c>
      <c r="J66" s="82">
        <v>1.8</v>
      </c>
      <c r="K66" s="88">
        <f>I66/J66</f>
        <v>965714.6166666667</v>
      </c>
    </row>
    <row r="67" spans="1:10" ht="12.75" outlineLevel="2">
      <c r="A67" s="15" t="s">
        <v>33</v>
      </c>
      <c r="B67" s="21" t="s">
        <v>81</v>
      </c>
      <c r="C67" s="68"/>
      <c r="D67" s="85">
        <v>500000</v>
      </c>
      <c r="E67" s="85">
        <v>250000</v>
      </c>
      <c r="J67" s="82"/>
    </row>
    <row r="68" spans="1:11" ht="12.75" outlineLevel="1">
      <c r="A68" s="9" t="s">
        <v>34</v>
      </c>
      <c r="B68" s="19" t="s">
        <v>81</v>
      </c>
      <c r="C68" s="62"/>
      <c r="D68" s="85">
        <v>0</v>
      </c>
      <c r="E68" s="85">
        <v>0</v>
      </c>
      <c r="H68" s="95">
        <v>2010</v>
      </c>
      <c r="I68" s="72">
        <v>5092890.73</v>
      </c>
      <c r="J68" s="82">
        <v>1.8</v>
      </c>
      <c r="K68" s="88">
        <f>I68/J68</f>
        <v>2829383.738888889</v>
      </c>
    </row>
    <row r="69" spans="1:10" ht="12.75" outlineLevel="1">
      <c r="A69" s="10" t="s">
        <v>35</v>
      </c>
      <c r="B69" s="24" t="s">
        <v>81</v>
      </c>
      <c r="C69" s="61"/>
      <c r="D69" s="85">
        <v>0</v>
      </c>
      <c r="E69" s="85">
        <v>0</v>
      </c>
      <c r="J69" s="82"/>
    </row>
    <row r="70" spans="1:11" ht="15" customHeight="1">
      <c r="A70" s="4" t="s">
        <v>29</v>
      </c>
      <c r="B70" s="31"/>
      <c r="C70" s="56" t="s">
        <v>66</v>
      </c>
      <c r="D70" s="83">
        <f>SUM(D71:D83)</f>
        <v>189468.64</v>
      </c>
      <c r="E70" s="83">
        <f>SUM(E71:E83)</f>
        <v>84247.152</v>
      </c>
      <c r="G70" s="2" t="s">
        <v>9</v>
      </c>
      <c r="H70" s="94">
        <v>39904</v>
      </c>
      <c r="I70" s="72">
        <v>48143.49</v>
      </c>
      <c r="J70" s="82">
        <v>2.2047</v>
      </c>
      <c r="K70" s="88">
        <f>I70/J70</f>
        <v>21836.753299768676</v>
      </c>
    </row>
    <row r="71" spans="1:11" ht="11.25" customHeight="1" outlineLevel="1">
      <c r="A71" s="5" t="s">
        <v>41</v>
      </c>
      <c r="B71" s="20" t="s">
        <v>80</v>
      </c>
      <c r="C71" s="67"/>
      <c r="D71" s="85">
        <v>0</v>
      </c>
      <c r="E71" s="85">
        <v>0</v>
      </c>
      <c r="H71" s="94">
        <v>39934</v>
      </c>
      <c r="I71" s="72">
        <v>33189.01</v>
      </c>
      <c r="J71" s="82">
        <v>2.0624000000000002</v>
      </c>
      <c r="K71" s="88">
        <f>I71/J71</f>
        <v>16092.421450737005</v>
      </c>
    </row>
    <row r="72" spans="1:11" ht="11.25" customHeight="1" outlineLevel="1">
      <c r="A72" s="9" t="s">
        <v>42</v>
      </c>
      <c r="B72" s="19" t="s">
        <v>80</v>
      </c>
      <c r="C72" s="62"/>
      <c r="D72" s="85">
        <v>0</v>
      </c>
      <c r="E72" s="85">
        <v>0</v>
      </c>
      <c r="H72" s="94">
        <v>39965</v>
      </c>
      <c r="I72" s="72">
        <v>68458.22</v>
      </c>
      <c r="J72" s="82">
        <v>1.9595714285714283</v>
      </c>
      <c r="K72" s="88">
        <f>I72/J72</f>
        <v>34935.302179776925</v>
      </c>
    </row>
    <row r="73" spans="1:11" ht="11.25" customHeight="1" outlineLevel="1">
      <c r="A73" s="9" t="s">
        <v>43</v>
      </c>
      <c r="B73" s="19" t="s">
        <v>80</v>
      </c>
      <c r="C73" s="62"/>
      <c r="D73" s="85">
        <v>0</v>
      </c>
      <c r="E73" s="85">
        <v>0</v>
      </c>
      <c r="H73" s="94">
        <v>39995</v>
      </c>
      <c r="I73" s="72">
        <v>128350.65</v>
      </c>
      <c r="J73" s="82">
        <v>1.9299090909090915</v>
      </c>
      <c r="K73" s="88">
        <f>I73/J73</f>
        <v>66506.06010645813</v>
      </c>
    </row>
    <row r="74" spans="1:11" ht="11.25" customHeight="1" outlineLevel="1">
      <c r="A74" s="9" t="s">
        <v>44</v>
      </c>
      <c r="B74" s="19" t="s">
        <v>80</v>
      </c>
      <c r="C74" s="62"/>
      <c r="D74" s="85">
        <v>0</v>
      </c>
      <c r="E74" s="85">
        <v>0</v>
      </c>
      <c r="H74" s="94">
        <v>40026</v>
      </c>
      <c r="I74" s="72">
        <v>108480.73</v>
      </c>
      <c r="J74" s="82">
        <v>1.8465714285714288</v>
      </c>
      <c r="K74" s="88">
        <f>I74/J74</f>
        <v>58747.107380473455</v>
      </c>
    </row>
    <row r="75" spans="1:11" ht="11.25" customHeight="1" outlineLevel="1">
      <c r="A75" s="9" t="s">
        <v>45</v>
      </c>
      <c r="B75" s="19" t="s">
        <v>80</v>
      </c>
      <c r="C75" s="62"/>
      <c r="D75" s="85">
        <v>0</v>
      </c>
      <c r="E75" s="85">
        <v>0</v>
      </c>
      <c r="I75" s="90">
        <f>SUM(I70:I74)</f>
        <v>386622.1</v>
      </c>
      <c r="J75" s="82"/>
      <c r="K75" s="90">
        <f>SUM(K70:K74)</f>
        <v>198117.6444172142</v>
      </c>
    </row>
    <row r="76" spans="1:5" ht="11.25" customHeight="1" outlineLevel="1">
      <c r="A76" s="9" t="s">
        <v>46</v>
      </c>
      <c r="B76" s="19" t="s">
        <v>80</v>
      </c>
      <c r="C76" s="62"/>
      <c r="D76" s="85">
        <v>189468.64</v>
      </c>
      <c r="E76" s="85">
        <v>84247.152</v>
      </c>
    </row>
    <row r="77" spans="1:5" ht="11.25" customHeight="1" outlineLevel="1">
      <c r="A77" s="9" t="s">
        <v>47</v>
      </c>
      <c r="B77" s="19" t="s">
        <v>80</v>
      </c>
      <c r="C77" s="62"/>
      <c r="D77" s="85">
        <v>0</v>
      </c>
      <c r="E77" s="85">
        <v>0</v>
      </c>
    </row>
    <row r="78" spans="1:11" ht="11.25" customHeight="1" outlineLevel="1">
      <c r="A78" s="9" t="s">
        <v>48</v>
      </c>
      <c r="B78" s="19" t="s">
        <v>80</v>
      </c>
      <c r="C78" s="62"/>
      <c r="D78" s="85">
        <v>0</v>
      </c>
      <c r="E78" s="85">
        <v>0</v>
      </c>
      <c r="G78" s="2" t="s">
        <v>19</v>
      </c>
      <c r="H78" s="94">
        <v>39904</v>
      </c>
      <c r="I78" s="72">
        <v>34142.2</v>
      </c>
      <c r="J78" s="82">
        <v>2.2047</v>
      </c>
      <c r="K78" s="88">
        <f>I78/J78</f>
        <v>15486.097881797976</v>
      </c>
    </row>
    <row r="79" spans="1:11" ht="11.25" customHeight="1" outlineLevel="1">
      <c r="A79" s="9" t="s">
        <v>49</v>
      </c>
      <c r="B79" s="19" t="s">
        <v>80</v>
      </c>
      <c r="C79" s="62"/>
      <c r="D79" s="85">
        <v>0</v>
      </c>
      <c r="E79" s="85">
        <v>0</v>
      </c>
      <c r="H79" s="94">
        <v>39934</v>
      </c>
      <c r="I79" s="72">
        <v>22963.18</v>
      </c>
      <c r="J79" s="82">
        <v>2.0624000000000002</v>
      </c>
      <c r="K79" s="88">
        <f>I79/J79</f>
        <v>11134.202870442203</v>
      </c>
    </row>
    <row r="80" spans="1:11" ht="11.25" customHeight="1" outlineLevel="1">
      <c r="A80" s="9" t="s">
        <v>50</v>
      </c>
      <c r="B80" s="19" t="s">
        <v>80</v>
      </c>
      <c r="C80" s="62"/>
      <c r="D80" s="85">
        <v>0</v>
      </c>
      <c r="E80" s="85">
        <v>0</v>
      </c>
      <c r="H80" s="94">
        <v>39965</v>
      </c>
      <c r="I80" s="72">
        <v>75730.22</v>
      </c>
      <c r="J80" s="82">
        <v>1.9595714285714283</v>
      </c>
      <c r="K80" s="88">
        <f>I80/J80</f>
        <v>38646.31770795364</v>
      </c>
    </row>
    <row r="81" spans="1:11" ht="11.25" customHeight="1" outlineLevel="1">
      <c r="A81" s="9" t="s">
        <v>51</v>
      </c>
      <c r="B81" s="19" t="s">
        <v>80</v>
      </c>
      <c r="C81" s="62"/>
      <c r="D81" s="85">
        <v>0</v>
      </c>
      <c r="E81" s="85">
        <v>0</v>
      </c>
      <c r="H81" s="94">
        <v>39995</v>
      </c>
      <c r="I81" s="72">
        <v>54833.29</v>
      </c>
      <c r="J81" s="82">
        <v>1.9299090909090915</v>
      </c>
      <c r="K81" s="88">
        <f>I81/J81</f>
        <v>28412.369400348573</v>
      </c>
    </row>
    <row r="82" spans="1:11" ht="11.25" customHeight="1" outlineLevel="1">
      <c r="A82" s="9" t="s">
        <v>52</v>
      </c>
      <c r="B82" s="19" t="s">
        <v>80</v>
      </c>
      <c r="C82" s="62"/>
      <c r="D82" s="85">
        <v>0</v>
      </c>
      <c r="E82" s="85">
        <v>0</v>
      </c>
      <c r="H82" s="94">
        <v>40026</v>
      </c>
      <c r="I82" s="72">
        <v>58325.44</v>
      </c>
      <c r="J82" s="82">
        <v>1.8465714285714288</v>
      </c>
      <c r="K82" s="88">
        <f>I82/J82</f>
        <v>31585.802259012842</v>
      </c>
    </row>
    <row r="83" spans="1:11" ht="11.25" customHeight="1" outlineLevel="1">
      <c r="A83" s="10" t="s">
        <v>53</v>
      </c>
      <c r="B83" s="24" t="s">
        <v>80</v>
      </c>
      <c r="C83" s="61"/>
      <c r="D83" s="85">
        <v>0</v>
      </c>
      <c r="E83" s="85">
        <v>0</v>
      </c>
      <c r="I83" s="90">
        <f>SUM(I78:I82)</f>
        <v>245994.33000000002</v>
      </c>
      <c r="J83" s="82"/>
      <c r="K83" s="90">
        <f>SUM(K78:K82)</f>
        <v>125264.79011955523</v>
      </c>
    </row>
    <row r="84" spans="1:10" ht="15" customHeight="1">
      <c r="A84" s="4" t="s">
        <v>73</v>
      </c>
      <c r="B84" s="31"/>
      <c r="C84" s="56" t="s">
        <v>66</v>
      </c>
      <c r="D84" s="83">
        <f>SUM(D85:D87)</f>
        <v>0</v>
      </c>
      <c r="E84" s="83">
        <f>SUM(E85:E87)</f>
        <v>0</v>
      </c>
      <c r="J84" s="82"/>
    </row>
    <row r="85" spans="1:10" ht="11.25" customHeight="1" outlineLevel="1">
      <c r="A85" s="9" t="s">
        <v>74</v>
      </c>
      <c r="B85" s="20" t="s">
        <v>82</v>
      </c>
      <c r="C85" s="70"/>
      <c r="D85" s="85">
        <v>0</v>
      </c>
      <c r="E85" s="85">
        <v>0</v>
      </c>
      <c r="J85" s="82"/>
    </row>
    <row r="86" spans="1:10" ht="11.25" customHeight="1" outlineLevel="1">
      <c r="A86" s="9" t="s">
        <v>94</v>
      </c>
      <c r="B86" s="19" t="s">
        <v>82</v>
      </c>
      <c r="C86" s="54"/>
      <c r="D86" s="85">
        <v>0</v>
      </c>
      <c r="E86" s="85">
        <v>0</v>
      </c>
      <c r="J86" s="82"/>
    </row>
    <row r="87" spans="1:10" ht="11.25" customHeight="1" outlineLevel="1">
      <c r="A87" s="10" t="s">
        <v>75</v>
      </c>
      <c r="B87" s="24" t="s">
        <v>82</v>
      </c>
      <c r="C87" s="71"/>
      <c r="D87" s="85">
        <v>0</v>
      </c>
      <c r="E87" s="85">
        <v>0</v>
      </c>
      <c r="G87" s="16" t="s">
        <v>68</v>
      </c>
      <c r="J87" s="82"/>
    </row>
    <row r="88" spans="1:11" ht="15" customHeight="1">
      <c r="A88" s="4" t="s">
        <v>76</v>
      </c>
      <c r="B88" s="23" t="s">
        <v>80</v>
      </c>
      <c r="C88" s="56" t="s">
        <v>66</v>
      </c>
      <c r="D88" s="85">
        <v>268800</v>
      </c>
      <c r="E88" s="85">
        <v>134400</v>
      </c>
      <c r="G88" s="91">
        <f>I88+K88+L94+M94</f>
        <v>440696.6666666666</v>
      </c>
      <c r="H88" s="93">
        <v>2009</v>
      </c>
      <c r="I88" s="92">
        <f>116505+166800</f>
        <v>283305</v>
      </c>
      <c r="J88" s="82">
        <v>1.8</v>
      </c>
      <c r="K88" s="88">
        <f aca="true" t="shared" si="3" ref="K88:K94">I88/J88</f>
        <v>157391.66666666666</v>
      </c>
    </row>
    <row r="89" spans="1:11" ht="24.95" customHeight="1">
      <c r="A89" s="36" t="s">
        <v>37</v>
      </c>
      <c r="B89" s="36"/>
      <c r="C89" s="47"/>
      <c r="D89" s="78">
        <f>SUM(D90,D95)</f>
        <v>5036218.04</v>
      </c>
      <c r="E89" s="78">
        <f>SUM(E90,E95)</f>
        <v>2797898.9111111104</v>
      </c>
      <c r="G89" s="91">
        <f>I89+I90</f>
        <v>2499000</v>
      </c>
      <c r="H89" s="93">
        <v>2009</v>
      </c>
      <c r="I89" s="92">
        <v>218285.68</v>
      </c>
      <c r="J89" s="82">
        <v>1.8</v>
      </c>
      <c r="K89" s="88">
        <f t="shared" si="3"/>
        <v>121269.82222222221</v>
      </c>
    </row>
    <row r="90" spans="1:11" ht="15" customHeight="1">
      <c r="A90" s="4" t="s">
        <v>38</v>
      </c>
      <c r="B90" s="31"/>
      <c r="C90" s="56" t="s">
        <v>67</v>
      </c>
      <c r="D90" s="83">
        <f>SUM(D91:D94)</f>
        <v>0</v>
      </c>
      <c r="E90" s="83">
        <f>SUM(E91:E94)</f>
        <v>0</v>
      </c>
      <c r="H90" s="93">
        <v>2010</v>
      </c>
      <c r="I90" s="92">
        <v>2280714.32</v>
      </c>
      <c r="J90" s="82">
        <v>1.8</v>
      </c>
      <c r="K90" s="88">
        <f t="shared" si="3"/>
        <v>1267063.511111111</v>
      </c>
    </row>
    <row r="91" spans="1:11" ht="12.75" customHeight="1" outlineLevel="1">
      <c r="A91" s="5" t="s">
        <v>39</v>
      </c>
      <c r="B91" s="20" t="s">
        <v>79</v>
      </c>
      <c r="C91" s="67"/>
      <c r="D91" s="85">
        <v>0</v>
      </c>
      <c r="E91" s="85">
        <v>0</v>
      </c>
      <c r="G91" s="91">
        <f>I91+I92+I93+I94</f>
        <v>4320000</v>
      </c>
      <c r="H91" s="93">
        <v>2009</v>
      </c>
      <c r="I91" s="92">
        <v>100589</v>
      </c>
      <c r="J91" s="82">
        <v>1.8</v>
      </c>
      <c r="K91" s="88">
        <f t="shared" si="3"/>
        <v>55882.777777777774</v>
      </c>
    </row>
    <row r="92" spans="1:11" ht="12.75" customHeight="1" outlineLevel="1">
      <c r="A92" s="9" t="s">
        <v>58</v>
      </c>
      <c r="B92" s="19" t="s">
        <v>79</v>
      </c>
      <c r="C92" s="62"/>
      <c r="D92" s="85">
        <v>0</v>
      </c>
      <c r="E92" s="85">
        <v>0</v>
      </c>
      <c r="H92" s="93">
        <v>2010</v>
      </c>
      <c r="I92" s="92">
        <v>2153324.04</v>
      </c>
      <c r="J92" s="82">
        <v>1.8</v>
      </c>
      <c r="K92" s="88">
        <f t="shared" si="3"/>
        <v>1196291.1333333333</v>
      </c>
    </row>
    <row r="93" spans="1:11" ht="12.75" customHeight="1" outlineLevel="1">
      <c r="A93" s="11" t="s">
        <v>72</v>
      </c>
      <c r="B93" s="25" t="s">
        <v>79</v>
      </c>
      <c r="D93" s="85">
        <v>0</v>
      </c>
      <c r="E93" s="85">
        <v>0</v>
      </c>
      <c r="H93" s="93">
        <v>2011</v>
      </c>
      <c r="I93" s="92">
        <v>1126956.48</v>
      </c>
      <c r="J93" s="82">
        <v>2.5</v>
      </c>
      <c r="K93" s="88">
        <f t="shared" si="3"/>
        <v>450782.592</v>
      </c>
    </row>
    <row r="94" spans="1:13" ht="12.75" customHeight="1" outlineLevel="1">
      <c r="A94" s="10" t="s">
        <v>59</v>
      </c>
      <c r="B94" s="21" t="s">
        <v>79</v>
      </c>
      <c r="C94" s="68"/>
      <c r="D94" s="85">
        <v>0</v>
      </c>
      <c r="E94" s="85">
        <v>0</v>
      </c>
      <c r="H94" s="93">
        <v>2012</v>
      </c>
      <c r="I94" s="92">
        <v>939130.48</v>
      </c>
      <c r="J94" s="82">
        <v>2.5</v>
      </c>
      <c r="K94" s="88">
        <f t="shared" si="3"/>
        <v>375652.192</v>
      </c>
      <c r="L94" s="91"/>
      <c r="M94" s="91"/>
    </row>
    <row r="95" spans="1:13" ht="15" customHeight="1">
      <c r="A95" s="4" t="s">
        <v>55</v>
      </c>
      <c r="B95" s="31"/>
      <c r="C95" s="56" t="s">
        <v>93</v>
      </c>
      <c r="D95" s="83">
        <f>SUM(D96:D99)</f>
        <v>5036218.04</v>
      </c>
      <c r="E95" s="83">
        <f>SUM(E96:E99)</f>
        <v>2797898.9111111104</v>
      </c>
      <c r="L95" s="91"/>
      <c r="M95" s="91"/>
    </row>
    <row r="96" spans="1:5" ht="12.75" customHeight="1" outlineLevel="1">
      <c r="A96" s="5" t="s">
        <v>56</v>
      </c>
      <c r="B96" s="18" t="s">
        <v>82</v>
      </c>
      <c r="C96" s="60" t="s">
        <v>68</v>
      </c>
      <c r="D96" s="85">
        <v>0</v>
      </c>
      <c r="E96" s="85">
        <v>0</v>
      </c>
    </row>
    <row r="97" spans="1:5" ht="12.75" customHeight="1" outlineLevel="1">
      <c r="A97" s="12" t="s">
        <v>60</v>
      </c>
      <c r="B97" s="18" t="s">
        <v>82</v>
      </c>
      <c r="C97" s="67" t="s">
        <v>68</v>
      </c>
      <c r="D97" s="85">
        <v>4752913.04</v>
      </c>
      <c r="E97" s="85">
        <v>2640507.244444444</v>
      </c>
    </row>
    <row r="98" spans="1:5" ht="12.75" customHeight="1" outlineLevel="1">
      <c r="A98" s="9" t="s">
        <v>57</v>
      </c>
      <c r="B98" s="18" t="s">
        <v>82</v>
      </c>
      <c r="C98" s="62" t="s">
        <v>68</v>
      </c>
      <c r="D98" s="85">
        <v>0</v>
      </c>
      <c r="E98" s="85">
        <v>0</v>
      </c>
    </row>
    <row r="99" spans="1:5" ht="12.75" customHeight="1" outlineLevel="1">
      <c r="A99" s="9" t="s">
        <v>61</v>
      </c>
      <c r="B99" s="18" t="s">
        <v>82</v>
      </c>
      <c r="C99" s="62" t="s">
        <v>67</v>
      </c>
      <c r="D99" s="85">
        <v>283305</v>
      </c>
      <c r="E99" s="85">
        <v>157391.66666666666</v>
      </c>
    </row>
    <row r="100" spans="1:7" ht="24.95" customHeight="1">
      <c r="A100" s="36" t="s">
        <v>62</v>
      </c>
      <c r="B100" s="36"/>
      <c r="C100" s="47"/>
      <c r="D100" s="78">
        <f>SUM(D101:D103)</f>
        <v>0</v>
      </c>
      <c r="E100" s="78">
        <f>SUM(E101:E103)</f>
        <v>0</v>
      </c>
      <c r="G100" s="77" t="s">
        <v>66</v>
      </c>
    </row>
    <row r="101" spans="1:11" ht="12.75" outlineLevel="1">
      <c r="A101" s="9" t="s">
        <v>40</v>
      </c>
      <c r="B101" s="19" t="s">
        <v>79</v>
      </c>
      <c r="C101" s="54" t="s">
        <v>90</v>
      </c>
      <c r="D101" s="85">
        <v>0</v>
      </c>
      <c r="E101" s="85">
        <v>0</v>
      </c>
      <c r="G101" s="2" t="s">
        <v>83</v>
      </c>
      <c r="H101" s="75">
        <v>39766</v>
      </c>
      <c r="I101" s="72">
        <v>915041.29</v>
      </c>
      <c r="J101" s="87">
        <v>2.271</v>
      </c>
      <c r="K101" s="88">
        <f>I101/J101</f>
        <v>402924.3901365038</v>
      </c>
    </row>
    <row r="102" spans="1:11" ht="12.75" outlineLevel="1">
      <c r="A102" s="9" t="s">
        <v>77</v>
      </c>
      <c r="B102" s="19" t="s">
        <v>79</v>
      </c>
      <c r="C102" s="54" t="s">
        <v>66</v>
      </c>
      <c r="D102" s="85">
        <v>0</v>
      </c>
      <c r="E102" s="85">
        <v>0</v>
      </c>
      <c r="H102" s="75">
        <v>39790</v>
      </c>
      <c r="I102" s="72">
        <v>880904.26</v>
      </c>
      <c r="J102" s="87">
        <v>2.5</v>
      </c>
      <c r="K102" s="88">
        <f aca="true" t="shared" si="4" ref="K102:K146">I102/J102</f>
        <v>352361.704</v>
      </c>
    </row>
    <row r="103" spans="1:11" ht="12.75" outlineLevel="1">
      <c r="A103" s="10" t="s">
        <v>78</v>
      </c>
      <c r="B103" s="19" t="s">
        <v>79</v>
      </c>
      <c r="C103" s="71" t="s">
        <v>90</v>
      </c>
      <c r="D103" s="85">
        <v>0</v>
      </c>
      <c r="E103" s="85">
        <v>0</v>
      </c>
      <c r="H103" s="75">
        <v>39822</v>
      </c>
      <c r="I103" s="72">
        <v>614273.14</v>
      </c>
      <c r="J103" s="87">
        <v>2.272</v>
      </c>
      <c r="K103" s="88">
        <f t="shared" si="4"/>
        <v>270366.698943662</v>
      </c>
    </row>
    <row r="104" spans="1:11" ht="24.95" customHeight="1">
      <c r="A104" s="28" t="s">
        <v>3</v>
      </c>
      <c r="B104" s="28"/>
      <c r="C104" s="47"/>
      <c r="D104" s="78">
        <f>SUM(D100,D89,D41,D4)</f>
        <v>41975936.04000001</v>
      </c>
      <c r="E104" s="78">
        <f>SUM(E100,E89,E41,E4)</f>
        <v>21527110.78253006</v>
      </c>
      <c r="H104" s="75">
        <v>39933</v>
      </c>
      <c r="I104" s="72">
        <v>498187.49</v>
      </c>
      <c r="J104" s="87">
        <v>2.206</v>
      </c>
      <c r="K104" s="88">
        <f t="shared" si="4"/>
        <v>225832.95104261106</v>
      </c>
    </row>
    <row r="105" spans="1:11" ht="12.75">
      <c r="A105" s="101" t="s">
        <v>130</v>
      </c>
      <c r="B105" s="101"/>
      <c r="C105" s="102">
        <f>D104/E104</f>
        <v>1.9499103462627612</v>
      </c>
      <c r="D105" s="80"/>
      <c r="E105" s="80"/>
      <c r="I105" s="90">
        <f>SUM(I101:I104)</f>
        <v>2908406.1799999997</v>
      </c>
      <c r="J105" s="98"/>
      <c r="K105" s="99">
        <f>SUM(K101:K104)</f>
        <v>1251485.744122777</v>
      </c>
    </row>
    <row r="106" spans="1:11" ht="12.75">
      <c r="A106" s="1"/>
      <c r="B106" s="1"/>
      <c r="D106" s="81"/>
      <c r="E106" s="81"/>
      <c r="G106" s="2" t="s">
        <v>126</v>
      </c>
      <c r="H106" s="75">
        <v>39780</v>
      </c>
      <c r="I106" s="72">
        <v>99594.53</v>
      </c>
      <c r="J106" s="87">
        <v>2.32</v>
      </c>
      <c r="K106" s="88">
        <f t="shared" si="4"/>
        <v>42928.676724137935</v>
      </c>
    </row>
    <row r="107" spans="8:11" ht="12.75">
      <c r="H107" s="75">
        <v>39811</v>
      </c>
      <c r="I107" s="72">
        <v>138405.02</v>
      </c>
      <c r="J107" s="87">
        <v>2.416</v>
      </c>
      <c r="K107" s="88">
        <f t="shared" si="4"/>
        <v>57286.846026490064</v>
      </c>
    </row>
    <row r="108" spans="8:11" ht="12.75">
      <c r="H108" s="75">
        <v>39871</v>
      </c>
      <c r="I108" s="72">
        <v>1594.98</v>
      </c>
      <c r="J108" s="87">
        <v>2.371</v>
      </c>
      <c r="K108" s="88">
        <f t="shared" si="4"/>
        <v>672.7035006326445</v>
      </c>
    </row>
    <row r="109" spans="8:11" ht="12.75">
      <c r="H109" s="75">
        <v>39871</v>
      </c>
      <c r="I109" s="72">
        <v>27622.33</v>
      </c>
      <c r="J109" s="87">
        <v>2.371</v>
      </c>
      <c r="K109" s="88">
        <f t="shared" si="4"/>
        <v>11650.07591733446</v>
      </c>
    </row>
    <row r="110" spans="8:11" ht="12.75">
      <c r="H110" s="75">
        <v>39871</v>
      </c>
      <c r="I110" s="72">
        <v>189872.94</v>
      </c>
      <c r="J110" s="87">
        <v>2.371</v>
      </c>
      <c r="K110" s="88">
        <f t="shared" si="4"/>
        <v>80081.37494727963</v>
      </c>
    </row>
    <row r="111" spans="8:11" ht="12.75">
      <c r="H111" s="75">
        <v>39902</v>
      </c>
      <c r="I111" s="72">
        <v>63503.86</v>
      </c>
      <c r="J111" s="87">
        <v>2.332</v>
      </c>
      <c r="K111" s="88">
        <f t="shared" si="4"/>
        <v>27231.500857632935</v>
      </c>
    </row>
    <row r="112" spans="2:11" ht="12.75">
      <c r="B112" s="2">
        <v>2534965.51</v>
      </c>
      <c r="H112" s="75">
        <v>39903</v>
      </c>
      <c r="I112" s="72">
        <v>338908.28</v>
      </c>
      <c r="J112" s="87">
        <v>2.332</v>
      </c>
      <c r="K112" s="88">
        <f t="shared" si="4"/>
        <v>145329.45111492282</v>
      </c>
    </row>
    <row r="113" spans="2:11" ht="12.75">
      <c r="B113" s="2">
        <v>2000000</v>
      </c>
      <c r="H113" s="75">
        <v>39902</v>
      </c>
      <c r="I113" s="72">
        <v>216054.68</v>
      </c>
      <c r="J113" s="87">
        <v>2.332</v>
      </c>
      <c r="K113" s="88">
        <f t="shared" si="4"/>
        <v>92647.80445969125</v>
      </c>
    </row>
    <row r="114" spans="2:11" ht="12.75">
      <c r="B114" s="2">
        <v>5719705.11</v>
      </c>
      <c r="H114" s="75">
        <v>39940</v>
      </c>
      <c r="I114" s="72">
        <v>117094.2</v>
      </c>
      <c r="J114" s="87">
        <v>2.109</v>
      </c>
      <c r="K114" s="88">
        <f t="shared" si="4"/>
        <v>55521.19487908961</v>
      </c>
    </row>
    <row r="115" spans="8:11" ht="12.75">
      <c r="H115" s="75">
        <v>39980</v>
      </c>
      <c r="I115" s="72">
        <v>186011.9</v>
      </c>
      <c r="J115" s="87">
        <v>1.964</v>
      </c>
      <c r="K115" s="88">
        <f t="shared" si="4"/>
        <v>94710.74338085539</v>
      </c>
    </row>
    <row r="116" spans="8:11" ht="12.75">
      <c r="H116" s="75">
        <v>39997</v>
      </c>
      <c r="I116" s="72">
        <v>64064.07</v>
      </c>
      <c r="J116" s="87">
        <v>1.953</v>
      </c>
      <c r="K116" s="88">
        <f t="shared" si="4"/>
        <v>32802.90322580645</v>
      </c>
    </row>
    <row r="117" spans="8:11" ht="12.75">
      <c r="H117" s="75">
        <v>40024</v>
      </c>
      <c r="I117" s="72">
        <v>102850.87</v>
      </c>
      <c r="J117" s="87">
        <v>1.875</v>
      </c>
      <c r="K117" s="88">
        <f t="shared" si="4"/>
        <v>54853.79733333333</v>
      </c>
    </row>
    <row r="118" spans="9:11" ht="12.75">
      <c r="I118" s="90">
        <f>SUM(I106:I117)</f>
        <v>1545577.6599999997</v>
      </c>
      <c r="J118" s="100"/>
      <c r="K118" s="90">
        <f>SUM(K106:K117)</f>
        <v>695717.0723672064</v>
      </c>
    </row>
    <row r="119" spans="7:11" ht="12.75">
      <c r="G119" s="2" t="s">
        <v>87</v>
      </c>
      <c r="H119" s="75">
        <v>39779</v>
      </c>
      <c r="I119" s="72">
        <v>332653.82</v>
      </c>
      <c r="J119" s="87">
        <v>2.279</v>
      </c>
      <c r="K119" s="88">
        <f t="shared" si="4"/>
        <v>145964.81790258887</v>
      </c>
    </row>
    <row r="120" spans="8:11" ht="12.75">
      <c r="H120" s="75">
        <v>39755</v>
      </c>
      <c r="I120" s="72">
        <v>315375.67</v>
      </c>
      <c r="J120" s="87">
        <v>2.168</v>
      </c>
      <c r="K120" s="88">
        <f t="shared" si="4"/>
        <v>145468.48247232471</v>
      </c>
    </row>
    <row r="121" spans="8:11" ht="11.25" customHeight="1">
      <c r="H121" s="75">
        <v>39763</v>
      </c>
      <c r="I121" s="72">
        <v>1106114.76</v>
      </c>
      <c r="J121" s="87">
        <v>2.225</v>
      </c>
      <c r="K121" s="88">
        <f t="shared" si="4"/>
        <v>497130.2292134831</v>
      </c>
    </row>
    <row r="122" spans="8:11" ht="11.25" customHeight="1">
      <c r="H122" s="75">
        <v>39790</v>
      </c>
      <c r="I122" s="72">
        <v>327779.75</v>
      </c>
      <c r="J122" s="87">
        <v>2.5</v>
      </c>
      <c r="K122" s="88">
        <f t="shared" si="4"/>
        <v>131111.9</v>
      </c>
    </row>
    <row r="123" spans="8:11" ht="11.25" customHeight="1">
      <c r="H123" s="75">
        <v>39822</v>
      </c>
      <c r="I123" s="72">
        <v>228636.24</v>
      </c>
      <c r="J123" s="87">
        <v>2.272</v>
      </c>
      <c r="K123" s="88">
        <f t="shared" si="4"/>
        <v>100632.14788732395</v>
      </c>
    </row>
    <row r="124" spans="8:11" ht="11.25" customHeight="1">
      <c r="H124" s="75">
        <v>39848</v>
      </c>
      <c r="I124" s="72">
        <v>644080.96</v>
      </c>
      <c r="J124" s="87">
        <v>2.312</v>
      </c>
      <c r="K124" s="88">
        <f t="shared" si="4"/>
        <v>278581.73010380624</v>
      </c>
    </row>
    <row r="125" spans="8:11" ht="11.25" customHeight="1">
      <c r="H125" s="75">
        <v>39877</v>
      </c>
      <c r="I125" s="72">
        <v>612270.18</v>
      </c>
      <c r="J125" s="87">
        <v>2.381</v>
      </c>
      <c r="K125" s="88">
        <f t="shared" si="4"/>
        <v>257148.33263334737</v>
      </c>
    </row>
    <row r="126" spans="8:11" ht="11.25" customHeight="1">
      <c r="H126" s="75">
        <v>39912</v>
      </c>
      <c r="I126" s="72">
        <v>465223.98</v>
      </c>
      <c r="J126" s="87">
        <v>2.172</v>
      </c>
      <c r="K126" s="88">
        <f t="shared" si="4"/>
        <v>214191.51933701657</v>
      </c>
    </row>
    <row r="127" spans="8:11" ht="12.75">
      <c r="H127" s="75">
        <v>39953</v>
      </c>
      <c r="I127" s="72">
        <v>234694.62</v>
      </c>
      <c r="J127" s="87">
        <v>2.03</v>
      </c>
      <c r="K127" s="88">
        <f t="shared" si="4"/>
        <v>115613.11330049262</v>
      </c>
    </row>
    <row r="128" spans="8:11" ht="12.75">
      <c r="H128" s="75">
        <v>40002</v>
      </c>
      <c r="I128" s="72">
        <v>447876.76</v>
      </c>
      <c r="J128" s="87">
        <v>2.011</v>
      </c>
      <c r="K128" s="88">
        <f t="shared" si="4"/>
        <v>222713.45599204375</v>
      </c>
    </row>
    <row r="129" spans="8:11" ht="11.25" customHeight="1">
      <c r="H129" s="75">
        <v>40016</v>
      </c>
      <c r="I129" s="72">
        <v>115384.4</v>
      </c>
      <c r="J129" s="87">
        <v>1.906</v>
      </c>
      <c r="K129" s="88">
        <f t="shared" si="4"/>
        <v>60537.46065057712</v>
      </c>
    </row>
    <row r="130" spans="8:11" ht="11.25" customHeight="1">
      <c r="H130" s="75">
        <v>40035</v>
      </c>
      <c r="I130" s="72">
        <v>783395.27</v>
      </c>
      <c r="J130" s="87">
        <v>1.849</v>
      </c>
      <c r="K130" s="88">
        <f t="shared" si="4"/>
        <v>423685.9221200649</v>
      </c>
    </row>
    <row r="131" spans="8:11" ht="11.25" customHeight="1">
      <c r="H131" s="75">
        <v>40035</v>
      </c>
      <c r="I131" s="72">
        <v>73186.48</v>
      </c>
      <c r="J131" s="87">
        <v>1.849</v>
      </c>
      <c r="K131" s="88">
        <f t="shared" si="4"/>
        <v>39581.654948620875</v>
      </c>
    </row>
    <row r="132" spans="8:11" ht="11.25" customHeight="1">
      <c r="H132" s="75">
        <v>40066</v>
      </c>
      <c r="I132" s="72">
        <v>1359367.96</v>
      </c>
      <c r="J132" s="87">
        <v>1.822</v>
      </c>
      <c r="K132" s="88">
        <f t="shared" si="4"/>
        <v>746085.5982436882</v>
      </c>
    </row>
    <row r="133" spans="8:11" ht="11.25" customHeight="1">
      <c r="H133" s="75">
        <v>40094</v>
      </c>
      <c r="I133" s="72">
        <v>395622.03</v>
      </c>
      <c r="J133" s="87">
        <v>1.738</v>
      </c>
      <c r="K133" s="88">
        <f t="shared" si="4"/>
        <v>227630.6271576525</v>
      </c>
    </row>
    <row r="134" spans="8:11" ht="11.25" customHeight="1">
      <c r="H134" s="75">
        <v>40129</v>
      </c>
      <c r="I134" s="72">
        <v>237654.56</v>
      </c>
      <c r="J134" s="87">
        <v>1.739</v>
      </c>
      <c r="K134" s="88">
        <f t="shared" si="4"/>
        <v>136661.6216216216</v>
      </c>
    </row>
    <row r="135" spans="8:11" ht="11.25" customHeight="1">
      <c r="H135" s="75">
        <v>40151</v>
      </c>
      <c r="I135" s="72">
        <v>257657.27</v>
      </c>
      <c r="J135" s="87">
        <v>1.728</v>
      </c>
      <c r="K135" s="88">
        <f t="shared" si="4"/>
        <v>149107.21643518517</v>
      </c>
    </row>
    <row r="136" spans="9:11" ht="11.25" customHeight="1">
      <c r="I136" s="90">
        <f>SUM(I119:I135)</f>
        <v>7936974.71</v>
      </c>
      <c r="J136" s="97"/>
      <c r="K136" s="90">
        <f>SUM(K119:K135)</f>
        <v>3891845.830019838</v>
      </c>
    </row>
    <row r="137" spans="7:11" ht="11.25" customHeight="1">
      <c r="G137" s="2" t="s">
        <v>86</v>
      </c>
      <c r="H137" s="96">
        <v>39755</v>
      </c>
      <c r="I137" s="72">
        <v>255854.64</v>
      </c>
      <c r="J137" s="87">
        <v>2.168</v>
      </c>
      <c r="K137" s="88">
        <f t="shared" si="4"/>
        <v>118014.1328413284</v>
      </c>
    </row>
    <row r="138" spans="8:11" ht="11.25" customHeight="1">
      <c r="H138" s="96">
        <v>39780</v>
      </c>
      <c r="I138" s="72">
        <v>269835.36</v>
      </c>
      <c r="J138" s="87">
        <v>2.32</v>
      </c>
      <c r="K138" s="88">
        <f t="shared" si="4"/>
        <v>116308.3448275862</v>
      </c>
    </row>
    <row r="139" spans="8:11" ht="11.25" customHeight="1">
      <c r="H139" s="96">
        <v>39812</v>
      </c>
      <c r="I139" s="72">
        <v>634386.92</v>
      </c>
      <c r="J139" s="87">
        <v>2.333</v>
      </c>
      <c r="K139" s="88">
        <f t="shared" si="4"/>
        <v>271918.9541363052</v>
      </c>
    </row>
    <row r="140" spans="8:11" ht="11.25" customHeight="1">
      <c r="H140" s="96">
        <v>39997</v>
      </c>
      <c r="I140" s="72">
        <v>608711.99</v>
      </c>
      <c r="J140" s="87">
        <v>1.953</v>
      </c>
      <c r="K140" s="88">
        <f t="shared" si="4"/>
        <v>311680.4864311316</v>
      </c>
    </row>
    <row r="141" spans="8:11" ht="11.25" customHeight="1">
      <c r="H141" s="96">
        <v>40056</v>
      </c>
      <c r="I141" s="72">
        <v>418462.81</v>
      </c>
      <c r="J141" s="87">
        <v>1.889</v>
      </c>
      <c r="K141" s="88">
        <f t="shared" si="4"/>
        <v>221526.10375860243</v>
      </c>
    </row>
    <row r="142" spans="8:11" ht="12.75">
      <c r="H142" s="96">
        <v>40086</v>
      </c>
      <c r="I142" s="72">
        <v>609643.56</v>
      </c>
      <c r="J142" s="87">
        <v>1.773</v>
      </c>
      <c r="K142" s="88">
        <f t="shared" si="4"/>
        <v>343848.59560067684</v>
      </c>
    </row>
    <row r="143" spans="8:11" ht="12.75">
      <c r="H143" s="96">
        <v>40116</v>
      </c>
      <c r="I143" s="72">
        <v>609120.37</v>
      </c>
      <c r="J143" s="87">
        <v>1.756</v>
      </c>
      <c r="K143" s="88">
        <f t="shared" si="4"/>
        <v>346879.4817767654</v>
      </c>
    </row>
    <row r="144" spans="8:11" ht="11.25" customHeight="1">
      <c r="H144" s="96">
        <v>40155</v>
      </c>
      <c r="I144" s="72">
        <v>479464.71</v>
      </c>
      <c r="J144" s="87">
        <v>1.759</v>
      </c>
      <c r="K144" s="88">
        <f t="shared" si="4"/>
        <v>272578.0045480387</v>
      </c>
    </row>
    <row r="145" spans="8:11" ht="11.25" customHeight="1">
      <c r="H145" s="96">
        <v>40155</v>
      </c>
      <c r="I145" s="72">
        <v>153857.85</v>
      </c>
      <c r="J145" s="87">
        <v>1.759</v>
      </c>
      <c r="K145" s="88">
        <f t="shared" si="4"/>
        <v>87468.9312109153</v>
      </c>
    </row>
    <row r="146" spans="8:11" ht="11.25" customHeight="1">
      <c r="H146" s="96">
        <v>40193</v>
      </c>
      <c r="I146" s="72">
        <v>353762.75</v>
      </c>
      <c r="J146" s="87">
        <v>1.773</v>
      </c>
      <c r="K146" s="88">
        <f t="shared" si="4"/>
        <v>199527.77777777778</v>
      </c>
    </row>
    <row r="147" spans="9:11" ht="11.25" customHeight="1">
      <c r="I147" s="90">
        <f>SUM(I137:I146)</f>
        <v>4393100.96</v>
      </c>
      <c r="K147" s="90">
        <f>SUM(K137:K146)</f>
        <v>2289750.8129091277</v>
      </c>
    </row>
    <row r="148" ht="11.25" customHeight="1">
      <c r="K148" s="72"/>
    </row>
    <row r="149" spans="7:11" ht="12.75">
      <c r="G149" s="2" t="s">
        <v>127</v>
      </c>
      <c r="H149" s="93">
        <v>2009</v>
      </c>
      <c r="I149" s="72">
        <v>146279.94</v>
      </c>
      <c r="J149" s="82">
        <v>2</v>
      </c>
      <c r="K149" s="88">
        <f aca="true" t="shared" si="5" ref="K149:K159">I149/J149</f>
        <v>73139.97</v>
      </c>
    </row>
    <row r="150" spans="8:11" ht="12.75">
      <c r="H150" s="93">
        <v>2009</v>
      </c>
      <c r="I150" s="72">
        <v>500000</v>
      </c>
      <c r="J150" s="82">
        <v>2</v>
      </c>
      <c r="K150" s="88">
        <f t="shared" si="5"/>
        <v>250000</v>
      </c>
    </row>
    <row r="151" spans="8:11" ht="12.75">
      <c r="H151" s="93">
        <v>2009</v>
      </c>
      <c r="I151" s="72">
        <v>58980</v>
      </c>
      <c r="J151" s="82">
        <v>2</v>
      </c>
      <c r="K151" s="88">
        <f t="shared" si="5"/>
        <v>29490</v>
      </c>
    </row>
    <row r="152" spans="8:11" ht="12.75">
      <c r="H152" s="93">
        <v>2010</v>
      </c>
      <c r="I152" s="72">
        <v>104280</v>
      </c>
      <c r="J152" s="82">
        <v>1.8</v>
      </c>
      <c r="K152" s="88">
        <f t="shared" si="5"/>
        <v>57933.33333333333</v>
      </c>
    </row>
    <row r="153" spans="8:11" ht="12.75">
      <c r="H153" s="93">
        <v>2010</v>
      </c>
      <c r="I153" s="72">
        <v>183716</v>
      </c>
      <c r="J153" s="82">
        <v>1.8</v>
      </c>
      <c r="K153" s="88">
        <f t="shared" si="5"/>
        <v>102064.44444444444</v>
      </c>
    </row>
    <row r="154" spans="8:11" ht="12.75">
      <c r="H154" s="93">
        <v>2010</v>
      </c>
      <c r="I154" s="72">
        <v>169848.5</v>
      </c>
      <c r="J154" s="82">
        <v>1.8</v>
      </c>
      <c r="K154" s="88">
        <f t="shared" si="5"/>
        <v>94360.27777777778</v>
      </c>
    </row>
    <row r="155" spans="9:11" ht="12.75">
      <c r="I155" s="90">
        <f>SUM(I149:I154)</f>
        <v>1163104.44</v>
      </c>
      <c r="J155" s="82"/>
      <c r="K155" s="90">
        <f>SUM(K149:K154)</f>
        <v>606988.0255555555</v>
      </c>
    </row>
    <row r="156" spans="7:11" ht="12.75">
      <c r="G156" s="2" t="s">
        <v>128</v>
      </c>
      <c r="H156" s="93">
        <v>2009</v>
      </c>
      <c r="I156" s="72">
        <v>84596.96</v>
      </c>
      <c r="J156" s="82">
        <v>2</v>
      </c>
      <c r="K156" s="88">
        <f t="shared" si="5"/>
        <v>42298.48</v>
      </c>
    </row>
    <row r="157" spans="8:11" ht="12.75">
      <c r="H157" s="93">
        <v>2010</v>
      </c>
      <c r="I157" s="72">
        <v>104871.68</v>
      </c>
      <c r="J157" s="82">
        <v>1.8</v>
      </c>
      <c r="K157" s="88">
        <f t="shared" si="5"/>
        <v>58262.04444444444</v>
      </c>
    </row>
    <row r="158" spans="9:11" ht="12.75">
      <c r="I158" s="90">
        <f>SUM(I156:I157)</f>
        <v>189468.64</v>
      </c>
      <c r="J158" s="82"/>
      <c r="K158" s="90">
        <f>SUM(K156:K157)</f>
        <v>100560.52444444444</v>
      </c>
    </row>
    <row r="159" spans="7:11" ht="12.75">
      <c r="G159" s="2" t="s">
        <v>129</v>
      </c>
      <c r="H159" s="93">
        <v>2009</v>
      </c>
      <c r="I159" s="72">
        <v>268800</v>
      </c>
      <c r="J159" s="82">
        <v>2</v>
      </c>
      <c r="K159" s="88">
        <f t="shared" si="5"/>
        <v>134400</v>
      </c>
    </row>
  </sheetData>
  <mergeCells count="6">
    <mergeCell ref="F6:F15"/>
    <mergeCell ref="E2:E3"/>
    <mergeCell ref="A1:E1"/>
    <mergeCell ref="A2:A3"/>
    <mergeCell ref="C2:C3"/>
    <mergeCell ref="D2:D3"/>
  </mergeCells>
  <conditionalFormatting sqref="A1:C1048576 I1:K4 F1:F1048576 G1:G4 J41:K42 G6:G33 G50:K75 I6:K33 H1:H36 J34:K36 H38:H39 H41:H42 J38:K39 L1:IV1048576 G78:K94 G101:G65536 D67 H101:I135 H137:I141 H142:J65536 K101:K135 K137:K65536 D64 J101:J120">
    <cfRule type="cellIs" priority="1" dxfId="0" operator="equal" stopIfTrue="1">
      <formula>0</formula>
    </cfRule>
  </conditionalFormatting>
  <printOptions horizontalCentered="1"/>
  <pageMargins left="1.6929133858267718" right="0.7874015748031497" top="0.1968503937007874" bottom="0.1968503937007874" header="0.8267716535433072" footer="0.1968503937007874"/>
  <pageSetup fitToHeight="1" fitToWidth="1" horizontalDpi="600" verticalDpi="600" orientation="landscape" paperSize="257" scale="41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tabSelected="1" zoomScale="85" zoomScaleNormal="85" workbookViewId="0" topLeftCell="A1">
      <selection activeCell="A33" sqref="A33"/>
    </sheetView>
  </sheetViews>
  <sheetFormatPr defaultColWidth="9.140625" defaultRowHeight="12.75"/>
  <cols>
    <col min="1" max="1" width="64.28125" style="2" bestFit="1" customWidth="1"/>
    <col min="2" max="2" width="13.57421875" style="22" customWidth="1"/>
    <col min="3" max="5" width="10.7109375" style="2" customWidth="1"/>
    <col min="6" max="6" width="0.9921875" style="2" customWidth="1"/>
    <col min="7" max="38" width="5.7109375" style="122" customWidth="1"/>
    <col min="39" max="16384" width="9.140625" style="2" customWidth="1"/>
  </cols>
  <sheetData>
    <row r="1" spans="1:39" ht="24.95" customHeight="1">
      <c r="A1" s="157" t="s">
        <v>169</v>
      </c>
      <c r="B1" s="158"/>
      <c r="C1" s="158"/>
      <c r="D1" s="158"/>
      <c r="E1" s="159"/>
      <c r="F1" s="109"/>
      <c r="G1" s="147" t="s">
        <v>70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</row>
    <row r="2" spans="1:39" ht="20.1" customHeight="1">
      <c r="A2" s="142" t="s">
        <v>54</v>
      </c>
      <c r="B2" s="142"/>
      <c r="C2" s="149" t="s">
        <v>17</v>
      </c>
      <c r="D2" s="152" t="s">
        <v>2</v>
      </c>
      <c r="E2" s="154" t="s">
        <v>4</v>
      </c>
      <c r="G2" s="156">
        <v>2008</v>
      </c>
      <c r="H2" s="156"/>
      <c r="I2" s="156"/>
      <c r="J2" s="156"/>
      <c r="K2" s="156">
        <v>2009</v>
      </c>
      <c r="L2" s="156"/>
      <c r="M2" s="156"/>
      <c r="N2" s="156"/>
      <c r="O2" s="156">
        <v>2010</v>
      </c>
      <c r="P2" s="156"/>
      <c r="Q2" s="156"/>
      <c r="R2" s="156"/>
      <c r="S2" s="156">
        <v>2011</v>
      </c>
      <c r="T2" s="156"/>
      <c r="U2" s="156"/>
      <c r="V2" s="156"/>
      <c r="W2" s="156">
        <v>2012</v>
      </c>
      <c r="X2" s="156"/>
      <c r="Y2" s="156"/>
      <c r="Z2" s="156"/>
      <c r="AA2" s="156">
        <v>2013</v>
      </c>
      <c r="AB2" s="156"/>
      <c r="AC2" s="156"/>
      <c r="AD2" s="156"/>
      <c r="AE2" s="156">
        <v>2014</v>
      </c>
      <c r="AF2" s="156"/>
      <c r="AG2" s="156"/>
      <c r="AH2" s="156"/>
      <c r="AI2" s="156">
        <v>2015</v>
      </c>
      <c r="AJ2" s="156"/>
      <c r="AK2" s="156"/>
      <c r="AL2" s="156"/>
      <c r="AM2" s="146" t="s">
        <v>4</v>
      </c>
    </row>
    <row r="3" spans="1:39" ht="20.1" customHeight="1">
      <c r="A3" s="143"/>
      <c r="B3" s="143"/>
      <c r="C3" s="150"/>
      <c r="D3" s="153"/>
      <c r="E3" s="155"/>
      <c r="G3" s="107" t="s">
        <v>24</v>
      </c>
      <c r="H3" s="107" t="s">
        <v>25</v>
      </c>
      <c r="I3" s="107" t="s">
        <v>26</v>
      </c>
      <c r="J3" s="107" t="s">
        <v>27</v>
      </c>
      <c r="K3" s="107" t="s">
        <v>24</v>
      </c>
      <c r="L3" s="107" t="s">
        <v>25</v>
      </c>
      <c r="M3" s="107" t="s">
        <v>26</v>
      </c>
      <c r="N3" s="107" t="s">
        <v>27</v>
      </c>
      <c r="O3" s="107" t="s">
        <v>24</v>
      </c>
      <c r="P3" s="107" t="s">
        <v>25</v>
      </c>
      <c r="Q3" s="107" t="s">
        <v>26</v>
      </c>
      <c r="R3" s="107" t="s">
        <v>27</v>
      </c>
      <c r="S3" s="107" t="s">
        <v>24</v>
      </c>
      <c r="T3" s="107" t="s">
        <v>25</v>
      </c>
      <c r="U3" s="107" t="s">
        <v>26</v>
      </c>
      <c r="V3" s="107" t="s">
        <v>27</v>
      </c>
      <c r="W3" s="107" t="s">
        <v>24</v>
      </c>
      <c r="X3" s="107" t="s">
        <v>25</v>
      </c>
      <c r="Y3" s="107" t="s">
        <v>26</v>
      </c>
      <c r="Z3" s="107" t="s">
        <v>27</v>
      </c>
      <c r="AA3" s="107" t="s">
        <v>24</v>
      </c>
      <c r="AB3" s="107" t="s">
        <v>25</v>
      </c>
      <c r="AC3" s="107" t="s">
        <v>26</v>
      </c>
      <c r="AD3" s="107" t="s">
        <v>27</v>
      </c>
      <c r="AE3" s="107" t="s">
        <v>24</v>
      </c>
      <c r="AF3" s="107" t="s">
        <v>25</v>
      </c>
      <c r="AG3" s="107" t="s">
        <v>26</v>
      </c>
      <c r="AH3" s="107" t="s">
        <v>27</v>
      </c>
      <c r="AI3" s="107" t="s">
        <v>24</v>
      </c>
      <c r="AJ3" s="107" t="s">
        <v>25</v>
      </c>
      <c r="AK3" s="107" t="s">
        <v>26</v>
      </c>
      <c r="AL3" s="107" t="s">
        <v>27</v>
      </c>
      <c r="AM3" s="146"/>
    </row>
    <row r="4" spans="1:39" ht="24.95" customHeight="1">
      <c r="A4" s="110" t="s">
        <v>12</v>
      </c>
      <c r="B4" s="111" t="s">
        <v>69</v>
      </c>
      <c r="C4" s="29">
        <v>24457.9364219649</v>
      </c>
      <c r="D4" s="29">
        <v>17036</v>
      </c>
      <c r="E4" s="29">
        <v>41493.9364219649</v>
      </c>
      <c r="G4" s="151">
        <v>1095.0417536534446</v>
      </c>
      <c r="H4" s="151"/>
      <c r="I4" s="151"/>
      <c r="J4" s="151"/>
      <c r="K4" s="151">
        <v>6846.928440155162</v>
      </c>
      <c r="L4" s="151"/>
      <c r="M4" s="151"/>
      <c r="N4" s="151"/>
      <c r="O4" s="151">
        <v>10100.966228156292</v>
      </c>
      <c r="P4" s="151"/>
      <c r="Q4" s="151"/>
      <c r="R4" s="151"/>
      <c r="S4" s="151">
        <v>10788</v>
      </c>
      <c r="T4" s="151"/>
      <c r="U4" s="151"/>
      <c r="V4" s="151"/>
      <c r="W4" s="151">
        <v>9494</v>
      </c>
      <c r="X4" s="151"/>
      <c r="Y4" s="151"/>
      <c r="Z4" s="151"/>
      <c r="AA4" s="151">
        <v>1443</v>
      </c>
      <c r="AB4" s="151"/>
      <c r="AC4" s="151"/>
      <c r="AD4" s="151"/>
      <c r="AE4" s="151">
        <v>0</v>
      </c>
      <c r="AF4" s="151"/>
      <c r="AG4" s="151"/>
      <c r="AH4" s="151"/>
      <c r="AI4" s="151">
        <v>1726</v>
      </c>
      <c r="AJ4" s="151"/>
      <c r="AK4" s="151"/>
      <c r="AL4" s="151"/>
      <c r="AM4" s="136">
        <v>41493.9364219649</v>
      </c>
    </row>
    <row r="5" spans="1:39" ht="15" customHeight="1">
      <c r="A5" s="123" t="s">
        <v>13</v>
      </c>
      <c r="B5" s="124" t="s">
        <v>92</v>
      </c>
      <c r="C5" s="43">
        <v>5455</v>
      </c>
      <c r="D5" s="44">
        <v>9404</v>
      </c>
      <c r="E5" s="13">
        <v>14859</v>
      </c>
      <c r="G5" s="117">
        <v>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  <c r="Q5" s="117">
        <v>0</v>
      </c>
      <c r="R5" s="107">
        <v>83</v>
      </c>
      <c r="S5" s="107">
        <v>2200</v>
      </c>
      <c r="T5" s="107">
        <v>900</v>
      </c>
      <c r="U5" s="107">
        <v>829</v>
      </c>
      <c r="V5" s="107">
        <v>258</v>
      </c>
      <c r="W5" s="107">
        <v>1914</v>
      </c>
      <c r="X5" s="107">
        <v>3249</v>
      </c>
      <c r="Y5" s="107">
        <v>2700</v>
      </c>
      <c r="Z5" s="107">
        <v>500</v>
      </c>
      <c r="AA5" s="107">
        <v>500</v>
      </c>
      <c r="AB5" s="117">
        <v>0</v>
      </c>
      <c r="AC5" s="117">
        <v>0</v>
      </c>
      <c r="AD5" s="117">
        <v>0</v>
      </c>
      <c r="AE5" s="117">
        <v>0</v>
      </c>
      <c r="AF5" s="117">
        <v>0</v>
      </c>
      <c r="AG5" s="117">
        <v>0</v>
      </c>
      <c r="AH5" s="107">
        <v>0</v>
      </c>
      <c r="AI5" s="107">
        <v>0</v>
      </c>
      <c r="AJ5" s="107">
        <v>1000</v>
      </c>
      <c r="AK5" s="107">
        <v>726</v>
      </c>
      <c r="AL5" s="117">
        <v>0</v>
      </c>
      <c r="AM5" s="136">
        <v>14859</v>
      </c>
    </row>
    <row r="6" spans="1:39" ht="12.75">
      <c r="A6" s="9" t="s">
        <v>138</v>
      </c>
      <c r="B6" s="42" t="s">
        <v>63</v>
      </c>
      <c r="C6" s="55">
        <v>1000</v>
      </c>
      <c r="D6" s="50">
        <v>1670</v>
      </c>
      <c r="E6" s="26">
        <v>2670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  <c r="S6" s="117">
        <v>0</v>
      </c>
      <c r="T6" s="117">
        <v>0</v>
      </c>
      <c r="U6" s="117">
        <v>0</v>
      </c>
      <c r="V6" s="107">
        <v>0</v>
      </c>
      <c r="W6" s="107">
        <v>0</v>
      </c>
      <c r="X6" s="107">
        <v>970</v>
      </c>
      <c r="Y6" s="107">
        <v>700</v>
      </c>
      <c r="Z6" s="107">
        <v>500</v>
      </c>
      <c r="AA6" s="107">
        <v>500</v>
      </c>
      <c r="AB6" s="117">
        <v>0</v>
      </c>
      <c r="AC6" s="117">
        <v>0</v>
      </c>
      <c r="AD6" s="117">
        <v>0</v>
      </c>
      <c r="AE6" s="117">
        <v>0</v>
      </c>
      <c r="AF6" s="117">
        <v>0</v>
      </c>
      <c r="AG6" s="117">
        <v>0</v>
      </c>
      <c r="AH6" s="117">
        <v>0</v>
      </c>
      <c r="AI6" s="117">
        <v>0</v>
      </c>
      <c r="AJ6" s="117">
        <v>0</v>
      </c>
      <c r="AK6" s="117">
        <v>0</v>
      </c>
      <c r="AL6" s="117">
        <v>0</v>
      </c>
      <c r="AM6" s="135">
        <v>2670</v>
      </c>
    </row>
    <row r="7" spans="1:39" ht="12.75">
      <c r="A7" s="9" t="s">
        <v>139</v>
      </c>
      <c r="B7" s="42" t="s">
        <v>63</v>
      </c>
      <c r="C7" s="55">
        <v>1800</v>
      </c>
      <c r="D7" s="50">
        <v>4279</v>
      </c>
      <c r="E7" s="26">
        <v>6079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07">
        <v>29</v>
      </c>
      <c r="W7" s="107">
        <v>1771</v>
      </c>
      <c r="X7" s="107">
        <v>2279</v>
      </c>
      <c r="Y7" s="107">
        <v>2000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35">
        <v>6079</v>
      </c>
    </row>
    <row r="8" spans="1:39" ht="12.75">
      <c r="A8" s="9" t="s">
        <v>140</v>
      </c>
      <c r="B8" s="42" t="s">
        <v>64</v>
      </c>
      <c r="C8" s="55">
        <v>2626</v>
      </c>
      <c r="D8" s="50">
        <v>800</v>
      </c>
      <c r="E8" s="26">
        <v>3426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07">
        <v>83</v>
      </c>
      <c r="S8" s="107">
        <v>2200</v>
      </c>
      <c r="T8" s="107">
        <v>400</v>
      </c>
      <c r="U8" s="107">
        <v>400</v>
      </c>
      <c r="V8" s="107">
        <v>200</v>
      </c>
      <c r="W8" s="107">
        <v>143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35">
        <v>3426</v>
      </c>
    </row>
    <row r="9" spans="1:39" ht="12.75">
      <c r="A9" s="9" t="s">
        <v>141</v>
      </c>
      <c r="B9" s="42" t="s">
        <v>63</v>
      </c>
      <c r="C9" s="55">
        <v>0</v>
      </c>
      <c r="D9" s="50">
        <v>929</v>
      </c>
      <c r="E9" s="26">
        <v>929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07">
        <v>0</v>
      </c>
      <c r="S9" s="107">
        <v>0</v>
      </c>
      <c r="T9" s="107">
        <v>500</v>
      </c>
      <c r="U9" s="107">
        <v>429</v>
      </c>
      <c r="V9" s="10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35">
        <v>929</v>
      </c>
    </row>
    <row r="10" spans="1:39" ht="12.75">
      <c r="A10" s="9" t="s">
        <v>142</v>
      </c>
      <c r="B10" s="42" t="s">
        <v>63</v>
      </c>
      <c r="C10" s="55">
        <v>29</v>
      </c>
      <c r="D10" s="50">
        <v>1726</v>
      </c>
      <c r="E10" s="26">
        <v>1755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07">
        <v>29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07">
        <v>0</v>
      </c>
      <c r="AI10" s="107">
        <v>0</v>
      </c>
      <c r="AJ10" s="107">
        <v>1000</v>
      </c>
      <c r="AK10" s="107">
        <v>726</v>
      </c>
      <c r="AL10" s="117">
        <v>0</v>
      </c>
      <c r="AM10" s="135">
        <v>1755</v>
      </c>
    </row>
    <row r="11" spans="1:39" s="37" customFormat="1" ht="15" customHeight="1">
      <c r="A11" s="128" t="s">
        <v>175</v>
      </c>
      <c r="B11" s="129" t="s">
        <v>64</v>
      </c>
      <c r="C11" s="45">
        <v>1523</v>
      </c>
      <c r="D11" s="46">
        <v>1541</v>
      </c>
      <c r="E11" s="13">
        <v>3064</v>
      </c>
      <c r="G11" s="121">
        <v>0</v>
      </c>
      <c r="H11" s="121">
        <v>0</v>
      </c>
      <c r="I11" s="121">
        <v>0</v>
      </c>
      <c r="J11" s="134">
        <v>43</v>
      </c>
      <c r="K11" s="134">
        <v>47</v>
      </c>
      <c r="L11" s="134">
        <v>40</v>
      </c>
      <c r="M11" s="121">
        <v>0</v>
      </c>
      <c r="N11" s="121">
        <v>0</v>
      </c>
      <c r="O11" s="121">
        <v>0</v>
      </c>
      <c r="P11" s="134">
        <v>0</v>
      </c>
      <c r="Q11" s="134">
        <v>0</v>
      </c>
      <c r="R11" s="134">
        <v>350</v>
      </c>
      <c r="S11" s="134">
        <v>100</v>
      </c>
      <c r="T11" s="134">
        <v>410</v>
      </c>
      <c r="U11" s="134">
        <v>0</v>
      </c>
      <c r="V11" s="134">
        <v>0</v>
      </c>
      <c r="W11" s="134">
        <v>514</v>
      </c>
      <c r="X11" s="134">
        <v>300</v>
      </c>
      <c r="Y11" s="134">
        <v>317</v>
      </c>
      <c r="Z11" s="134">
        <v>0</v>
      </c>
      <c r="AA11" s="134">
        <v>429</v>
      </c>
      <c r="AB11" s="134">
        <v>264</v>
      </c>
      <c r="AC11" s="134">
        <v>250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36">
        <v>3064</v>
      </c>
    </row>
    <row r="12" spans="1:39" ht="12.75">
      <c r="A12" s="130" t="s">
        <v>148</v>
      </c>
      <c r="B12" s="131"/>
      <c r="C12" s="55">
        <v>130</v>
      </c>
      <c r="D12" s="50">
        <v>0</v>
      </c>
      <c r="E12" s="26">
        <v>130</v>
      </c>
      <c r="G12" s="117">
        <v>0</v>
      </c>
      <c r="H12" s="117">
        <v>0</v>
      </c>
      <c r="I12" s="117">
        <v>0</v>
      </c>
      <c r="J12" s="107">
        <v>43</v>
      </c>
      <c r="K12" s="107">
        <v>47</v>
      </c>
      <c r="L12" s="107">
        <v>40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35">
        <v>130</v>
      </c>
    </row>
    <row r="13" spans="1:39" ht="12.75">
      <c r="A13" s="130" t="s">
        <v>149</v>
      </c>
      <c r="B13" s="131"/>
      <c r="C13" s="55">
        <v>450</v>
      </c>
      <c r="D13" s="50">
        <v>410</v>
      </c>
      <c r="E13" s="26">
        <v>860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07">
        <v>0</v>
      </c>
      <c r="Q13" s="107">
        <v>0</v>
      </c>
      <c r="R13" s="107">
        <v>350</v>
      </c>
      <c r="S13" s="107">
        <v>100</v>
      </c>
      <c r="T13" s="107">
        <v>410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35">
        <v>860</v>
      </c>
    </row>
    <row r="14" spans="1:39" ht="12.75">
      <c r="A14" s="130" t="s">
        <v>150</v>
      </c>
      <c r="B14" s="131"/>
      <c r="C14" s="55">
        <v>514</v>
      </c>
      <c r="D14" s="50">
        <v>617</v>
      </c>
      <c r="E14" s="26">
        <v>1131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07">
        <v>0</v>
      </c>
      <c r="V14" s="107">
        <v>0</v>
      </c>
      <c r="W14" s="107">
        <v>514</v>
      </c>
      <c r="X14" s="107">
        <v>300</v>
      </c>
      <c r="Y14" s="107">
        <v>317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35">
        <v>1131</v>
      </c>
    </row>
    <row r="15" spans="1:39" ht="12.75">
      <c r="A15" s="130" t="s">
        <v>151</v>
      </c>
      <c r="B15" s="131"/>
      <c r="C15" s="55">
        <v>429</v>
      </c>
      <c r="D15" s="50">
        <v>514</v>
      </c>
      <c r="E15" s="26">
        <v>943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07">
        <v>0</v>
      </c>
      <c r="Z15" s="107">
        <v>0</v>
      </c>
      <c r="AA15" s="107">
        <v>429</v>
      </c>
      <c r="AB15" s="107">
        <v>264</v>
      </c>
      <c r="AC15" s="107">
        <v>250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35">
        <v>943</v>
      </c>
    </row>
    <row r="16" spans="1:39" s="37" customFormat="1" ht="15" customHeight="1">
      <c r="A16" s="132" t="s">
        <v>20</v>
      </c>
      <c r="B16" s="133" t="s">
        <v>65</v>
      </c>
      <c r="C16" s="45">
        <v>323</v>
      </c>
      <c r="D16" s="46">
        <v>6091</v>
      </c>
      <c r="E16" s="13">
        <v>6414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34">
        <v>138</v>
      </c>
      <c r="M16" s="134">
        <v>185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34">
        <v>3271</v>
      </c>
      <c r="U16" s="134">
        <v>2820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36">
        <v>6414</v>
      </c>
    </row>
    <row r="17" spans="1:39" ht="12.75">
      <c r="A17" s="9" t="s">
        <v>143</v>
      </c>
      <c r="B17" s="42"/>
      <c r="C17" s="58">
        <v>198</v>
      </c>
      <c r="D17" s="57">
        <v>0</v>
      </c>
      <c r="E17" s="26">
        <v>198</v>
      </c>
      <c r="G17" s="117"/>
      <c r="H17" s="117"/>
      <c r="I17" s="117"/>
      <c r="J17" s="117"/>
      <c r="K17" s="117"/>
      <c r="L17" s="108">
        <v>73</v>
      </c>
      <c r="M17" s="108">
        <v>125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35">
        <v>198</v>
      </c>
    </row>
    <row r="18" spans="1:39" ht="12.75">
      <c r="A18" s="9" t="s">
        <v>144</v>
      </c>
      <c r="B18" s="42"/>
      <c r="C18" s="58">
        <v>125</v>
      </c>
      <c r="D18" s="57">
        <v>0</v>
      </c>
      <c r="E18" s="26">
        <v>125</v>
      </c>
      <c r="G18" s="117"/>
      <c r="H18" s="117"/>
      <c r="I18" s="117"/>
      <c r="J18" s="117"/>
      <c r="K18" s="117"/>
      <c r="L18" s="108">
        <v>65</v>
      </c>
      <c r="M18" s="108">
        <v>60</v>
      </c>
      <c r="N18" s="117"/>
      <c r="O18" s="117"/>
      <c r="P18" s="117"/>
      <c r="Q18" s="117"/>
      <c r="R18" s="119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35">
        <v>125</v>
      </c>
    </row>
    <row r="19" spans="1:39" ht="12.75">
      <c r="A19" s="9" t="s">
        <v>145</v>
      </c>
      <c r="B19" s="42"/>
      <c r="C19" s="58">
        <v>0</v>
      </c>
      <c r="D19" s="57">
        <v>1077</v>
      </c>
      <c r="E19" s="26">
        <v>1077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35">
        <v>0</v>
      </c>
    </row>
    <row r="20" spans="1:39" ht="12.75">
      <c r="A20" s="9" t="s">
        <v>146</v>
      </c>
      <c r="B20" s="42"/>
      <c r="C20" s="58">
        <v>0</v>
      </c>
      <c r="D20" s="57">
        <v>4571</v>
      </c>
      <c r="E20" s="26">
        <v>4571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9"/>
      <c r="X20" s="117"/>
      <c r="Y20" s="117"/>
      <c r="Z20" s="117"/>
      <c r="AA20" s="119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35">
        <v>0</v>
      </c>
    </row>
    <row r="21" spans="1:39" ht="12.75">
      <c r="A21" s="9" t="s">
        <v>147</v>
      </c>
      <c r="B21" s="42"/>
      <c r="C21" s="58">
        <v>0</v>
      </c>
      <c r="D21" s="57">
        <v>443</v>
      </c>
      <c r="E21" s="26">
        <v>443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35">
        <v>0</v>
      </c>
    </row>
    <row r="22" spans="1:39" s="37" customFormat="1" ht="15" customHeight="1">
      <c r="A22" s="132" t="s">
        <v>22</v>
      </c>
      <c r="B22" s="133" t="s">
        <v>65</v>
      </c>
      <c r="C22" s="45">
        <v>14268.966228156292</v>
      </c>
      <c r="D22" s="46">
        <v>0</v>
      </c>
      <c r="E22" s="13">
        <v>14268.966228156292</v>
      </c>
      <c r="G22" s="121">
        <v>0</v>
      </c>
      <c r="H22" s="121">
        <v>0</v>
      </c>
      <c r="I22" s="121">
        <v>0</v>
      </c>
      <c r="J22" s="134">
        <v>360</v>
      </c>
      <c r="K22" s="134">
        <v>650</v>
      </c>
      <c r="L22" s="134">
        <v>1067</v>
      </c>
      <c r="M22" s="134">
        <v>1530</v>
      </c>
      <c r="N22" s="134">
        <v>994</v>
      </c>
      <c r="O22" s="134">
        <v>966</v>
      </c>
      <c r="P22" s="134">
        <v>0</v>
      </c>
      <c r="Q22" s="134">
        <v>0</v>
      </c>
      <c r="R22" s="134">
        <v>8701.966228156292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36">
        <v>14268.966228156292</v>
      </c>
    </row>
    <row r="23" spans="1:39" ht="15" customHeight="1">
      <c r="A23" s="132" t="s">
        <v>168</v>
      </c>
      <c r="B23" s="137" t="s">
        <v>80</v>
      </c>
      <c r="C23" s="45">
        <v>2887.9701938086064</v>
      </c>
      <c r="D23" s="46">
        <v>0</v>
      </c>
      <c r="E23" s="13">
        <v>2887.9701938086064</v>
      </c>
      <c r="G23" s="117"/>
      <c r="H23" s="117"/>
      <c r="I23" s="117"/>
      <c r="J23" s="134">
        <v>692.0417536534447</v>
      </c>
      <c r="K23" s="134">
        <v>484.1975719274904</v>
      </c>
      <c r="L23" s="134">
        <v>485.7406593406593</v>
      </c>
      <c r="M23" s="134">
        <v>544.7926380368099</v>
      </c>
      <c r="N23" s="134">
        <v>681.1975708502025</v>
      </c>
      <c r="O23" s="119"/>
      <c r="P23" s="119"/>
      <c r="Q23" s="119"/>
      <c r="R23" s="119"/>
      <c r="S23" s="119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36">
        <v>2887.9701938086064</v>
      </c>
    </row>
    <row r="24" spans="1:39" s="39" customFormat="1" ht="24.95" customHeight="1">
      <c r="A24" s="114" t="s">
        <v>23</v>
      </c>
      <c r="B24" s="115"/>
      <c r="C24" s="30">
        <v>52969</v>
      </c>
      <c r="D24" s="30">
        <v>61034</v>
      </c>
      <c r="E24" s="30">
        <v>114003</v>
      </c>
      <c r="F24" s="116"/>
      <c r="G24" s="148">
        <v>2281</v>
      </c>
      <c r="H24" s="148"/>
      <c r="I24" s="148"/>
      <c r="J24" s="148"/>
      <c r="K24" s="148">
        <v>6177</v>
      </c>
      <c r="L24" s="148"/>
      <c r="M24" s="148"/>
      <c r="N24" s="148"/>
      <c r="O24" s="148">
        <v>7731</v>
      </c>
      <c r="P24" s="148"/>
      <c r="Q24" s="148"/>
      <c r="R24" s="148"/>
      <c r="S24" s="148">
        <v>13554</v>
      </c>
      <c r="T24" s="148"/>
      <c r="U24" s="148"/>
      <c r="V24" s="148"/>
      <c r="W24" s="148">
        <v>11072</v>
      </c>
      <c r="X24" s="148"/>
      <c r="Y24" s="148"/>
      <c r="Z24" s="148"/>
      <c r="AA24" s="148">
        <v>28800</v>
      </c>
      <c r="AB24" s="148"/>
      <c r="AC24" s="148"/>
      <c r="AD24" s="148"/>
      <c r="AE24" s="148">
        <v>29000</v>
      </c>
      <c r="AF24" s="148"/>
      <c r="AG24" s="148"/>
      <c r="AH24" s="148"/>
      <c r="AI24" s="148">
        <v>15388</v>
      </c>
      <c r="AJ24" s="148"/>
      <c r="AK24" s="148"/>
      <c r="AL24" s="148"/>
      <c r="AM24" s="136">
        <v>114003</v>
      </c>
    </row>
    <row r="25" spans="1:39" ht="15" customHeight="1">
      <c r="A25" s="123" t="s">
        <v>30</v>
      </c>
      <c r="B25" s="124" t="s">
        <v>66</v>
      </c>
      <c r="C25" s="43">
        <v>50241</v>
      </c>
      <c r="D25" s="44">
        <v>54387</v>
      </c>
      <c r="E25" s="13">
        <v>104628</v>
      </c>
      <c r="G25" s="117">
        <v>0</v>
      </c>
      <c r="H25" s="117">
        <v>0</v>
      </c>
      <c r="I25" s="117">
        <v>0</v>
      </c>
      <c r="J25" s="107">
        <v>2281</v>
      </c>
      <c r="K25" s="107">
        <v>1264</v>
      </c>
      <c r="L25" s="107">
        <v>706</v>
      </c>
      <c r="M25" s="107">
        <v>2458</v>
      </c>
      <c r="N25" s="107">
        <v>1220</v>
      </c>
      <c r="O25" s="107">
        <v>2144</v>
      </c>
      <c r="P25" s="107">
        <v>0</v>
      </c>
      <c r="Q25" s="107">
        <v>0</v>
      </c>
      <c r="R25" s="107">
        <v>4309</v>
      </c>
      <c r="S25" s="107">
        <v>500</v>
      </c>
      <c r="T25" s="107">
        <v>1608</v>
      </c>
      <c r="U25" s="107">
        <v>3678</v>
      </c>
      <c r="V25" s="107">
        <v>500</v>
      </c>
      <c r="W25" s="107">
        <v>429</v>
      </c>
      <c r="X25" s="107">
        <v>2500</v>
      </c>
      <c r="Y25" s="107">
        <v>6643</v>
      </c>
      <c r="Z25" s="107">
        <v>1500</v>
      </c>
      <c r="AA25" s="107">
        <v>5500</v>
      </c>
      <c r="AB25" s="107">
        <v>8000</v>
      </c>
      <c r="AC25" s="107">
        <v>8000</v>
      </c>
      <c r="AD25" s="107">
        <v>7000</v>
      </c>
      <c r="AE25" s="107">
        <v>7000</v>
      </c>
      <c r="AF25" s="107">
        <v>8000</v>
      </c>
      <c r="AG25" s="107">
        <v>9000</v>
      </c>
      <c r="AH25" s="107">
        <v>5000</v>
      </c>
      <c r="AI25" s="107">
        <v>5771</v>
      </c>
      <c r="AJ25" s="107">
        <v>5243</v>
      </c>
      <c r="AK25" s="107">
        <v>1715</v>
      </c>
      <c r="AL25" s="107">
        <v>2659</v>
      </c>
      <c r="AM25" s="136">
        <v>104628</v>
      </c>
    </row>
    <row r="26" spans="1:39" ht="11.25" customHeight="1">
      <c r="A26" s="9" t="s">
        <v>152</v>
      </c>
      <c r="B26" s="42"/>
      <c r="C26" s="55">
        <v>1251</v>
      </c>
      <c r="D26" s="50">
        <v>0</v>
      </c>
      <c r="E26" s="26">
        <v>1251</v>
      </c>
      <c r="G26" s="117">
        <v>0</v>
      </c>
      <c r="H26" s="117">
        <v>0</v>
      </c>
      <c r="I26" s="117">
        <v>0</v>
      </c>
      <c r="J26" s="107">
        <v>755</v>
      </c>
      <c r="K26" s="107">
        <v>270</v>
      </c>
      <c r="L26" s="107">
        <v>226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35">
        <v>1251</v>
      </c>
    </row>
    <row r="27" spans="1:39" ht="11.25" customHeight="1">
      <c r="A27" s="9" t="s">
        <v>153</v>
      </c>
      <c r="B27" s="42"/>
      <c r="C27" s="55">
        <v>696</v>
      </c>
      <c r="D27" s="50">
        <v>0</v>
      </c>
      <c r="E27" s="26">
        <v>696</v>
      </c>
      <c r="F27" s="117">
        <v>0</v>
      </c>
      <c r="G27" s="117">
        <v>0</v>
      </c>
      <c r="H27" s="117">
        <v>0</v>
      </c>
      <c r="I27" s="117">
        <v>0</v>
      </c>
      <c r="J27" s="107">
        <v>100</v>
      </c>
      <c r="K27" s="107">
        <v>358</v>
      </c>
      <c r="L27" s="107">
        <v>150</v>
      </c>
      <c r="M27" s="107">
        <v>88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/>
      <c r="AM27" s="135">
        <v>696</v>
      </c>
    </row>
    <row r="28" spans="1:39" ht="12.75">
      <c r="A28" s="9" t="s">
        <v>154</v>
      </c>
      <c r="B28" s="42"/>
      <c r="C28" s="55">
        <v>7069</v>
      </c>
      <c r="D28" s="50">
        <v>0</v>
      </c>
      <c r="E28" s="26">
        <v>7069</v>
      </c>
      <c r="G28" s="117">
        <v>0</v>
      </c>
      <c r="H28" s="117">
        <v>0</v>
      </c>
      <c r="I28" s="117">
        <v>0</v>
      </c>
      <c r="J28" s="107">
        <v>920</v>
      </c>
      <c r="K28" s="107">
        <v>636</v>
      </c>
      <c r="L28" s="107">
        <v>330</v>
      </c>
      <c r="M28" s="107">
        <v>1493</v>
      </c>
      <c r="N28" s="107">
        <v>513</v>
      </c>
      <c r="O28" s="107">
        <v>972</v>
      </c>
      <c r="P28" s="107">
        <v>0</v>
      </c>
      <c r="Q28" s="107">
        <v>0</v>
      </c>
      <c r="R28" s="107">
        <v>2205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35">
        <v>7069</v>
      </c>
    </row>
    <row r="29" spans="1:39" ht="12.75">
      <c r="A29" s="9" t="s">
        <v>155</v>
      </c>
      <c r="B29" s="42"/>
      <c r="C29" s="55">
        <v>4810</v>
      </c>
      <c r="D29" s="50">
        <v>0</v>
      </c>
      <c r="E29" s="26">
        <v>4810</v>
      </c>
      <c r="G29" s="117">
        <v>0</v>
      </c>
      <c r="H29" s="117">
        <v>0</v>
      </c>
      <c r="I29" s="117">
        <v>0</v>
      </c>
      <c r="J29" s="107">
        <v>506</v>
      </c>
      <c r="K29" s="107">
        <v>0</v>
      </c>
      <c r="L29" s="107">
        <v>0</v>
      </c>
      <c r="M29" s="107">
        <v>877</v>
      </c>
      <c r="N29" s="107">
        <v>707</v>
      </c>
      <c r="O29" s="107">
        <v>1172</v>
      </c>
      <c r="P29" s="107">
        <v>0</v>
      </c>
      <c r="Q29" s="107">
        <v>0</v>
      </c>
      <c r="R29" s="107">
        <v>1548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35">
        <v>4810</v>
      </c>
    </row>
    <row r="30" spans="1:39" ht="12.75">
      <c r="A30" s="9" t="s">
        <v>156</v>
      </c>
      <c r="B30" s="42"/>
      <c r="C30" s="55">
        <v>13556</v>
      </c>
      <c r="D30" s="50">
        <v>14571</v>
      </c>
      <c r="E30" s="26">
        <v>28127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07">
        <v>0</v>
      </c>
      <c r="Q30" s="107">
        <v>0</v>
      </c>
      <c r="R30" s="107">
        <v>556</v>
      </c>
      <c r="S30" s="107">
        <v>500</v>
      </c>
      <c r="T30" s="107">
        <v>750</v>
      </c>
      <c r="U30" s="107">
        <v>821</v>
      </c>
      <c r="V30" s="107">
        <v>500</v>
      </c>
      <c r="W30" s="107">
        <v>0</v>
      </c>
      <c r="X30" s="107">
        <v>0</v>
      </c>
      <c r="Y30" s="107">
        <v>0</v>
      </c>
      <c r="Z30" s="107">
        <v>0</v>
      </c>
      <c r="AA30" s="107">
        <v>2000</v>
      </c>
      <c r="AB30" s="107">
        <v>2000</v>
      </c>
      <c r="AC30" s="107">
        <v>2000</v>
      </c>
      <c r="AD30" s="107">
        <v>2000</v>
      </c>
      <c r="AE30" s="107">
        <v>3000</v>
      </c>
      <c r="AF30" s="107">
        <v>3000</v>
      </c>
      <c r="AG30" s="107">
        <v>3000</v>
      </c>
      <c r="AH30" s="107">
        <v>2000</v>
      </c>
      <c r="AI30" s="107">
        <v>2000</v>
      </c>
      <c r="AJ30" s="107">
        <v>2000</v>
      </c>
      <c r="AK30" s="107">
        <v>1000</v>
      </c>
      <c r="AL30" s="107">
        <v>1000</v>
      </c>
      <c r="AM30" s="135">
        <v>28127</v>
      </c>
    </row>
    <row r="31" spans="1:39" ht="12.75">
      <c r="A31" s="9" t="s">
        <v>157</v>
      </c>
      <c r="B31" s="42"/>
      <c r="C31" s="55">
        <v>22859</v>
      </c>
      <c r="D31" s="50">
        <v>39816</v>
      </c>
      <c r="E31" s="26">
        <v>62675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07">
        <v>0</v>
      </c>
      <c r="S31" s="107">
        <v>0</v>
      </c>
      <c r="T31" s="107">
        <v>858</v>
      </c>
      <c r="U31" s="107">
        <v>2857</v>
      </c>
      <c r="V31" s="107">
        <v>0</v>
      </c>
      <c r="W31" s="107">
        <v>429</v>
      </c>
      <c r="X31" s="107">
        <v>2500</v>
      </c>
      <c r="Y31" s="107">
        <v>6643</v>
      </c>
      <c r="Z31" s="107">
        <v>1500</v>
      </c>
      <c r="AA31" s="107">
        <v>3500</v>
      </c>
      <c r="AB31" s="107">
        <v>6000</v>
      </c>
      <c r="AC31" s="107">
        <v>6000</v>
      </c>
      <c r="AD31" s="107">
        <v>5000</v>
      </c>
      <c r="AE31" s="107">
        <v>4000</v>
      </c>
      <c r="AF31" s="107">
        <v>5000</v>
      </c>
      <c r="AG31" s="107">
        <v>6000</v>
      </c>
      <c r="AH31" s="107">
        <v>3000</v>
      </c>
      <c r="AI31" s="107">
        <v>3771</v>
      </c>
      <c r="AJ31" s="107">
        <v>3243</v>
      </c>
      <c r="AK31" s="107">
        <v>715</v>
      </c>
      <c r="AL31" s="107">
        <v>1659</v>
      </c>
      <c r="AM31" s="135">
        <v>62675</v>
      </c>
    </row>
    <row r="32" spans="1:39" ht="15" customHeight="1">
      <c r="A32" s="125" t="s">
        <v>28</v>
      </c>
      <c r="B32" s="42" t="s">
        <v>66</v>
      </c>
      <c r="C32" s="43">
        <v>607</v>
      </c>
      <c r="D32" s="44">
        <v>2387</v>
      </c>
      <c r="E32" s="13">
        <v>2994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07">
        <v>353</v>
      </c>
      <c r="N32" s="107">
        <v>0</v>
      </c>
      <c r="O32" s="107">
        <v>254</v>
      </c>
      <c r="P32" s="107">
        <v>0</v>
      </c>
      <c r="Q32" s="107">
        <v>251</v>
      </c>
      <c r="R32" s="107">
        <v>0</v>
      </c>
      <c r="S32" s="107">
        <v>0</v>
      </c>
      <c r="T32" s="107">
        <v>986</v>
      </c>
      <c r="U32" s="107">
        <v>850</v>
      </c>
      <c r="V32" s="117">
        <v>0</v>
      </c>
      <c r="W32" s="117">
        <v>0</v>
      </c>
      <c r="X32" s="117">
        <v>0</v>
      </c>
      <c r="Y32" s="117">
        <v>0</v>
      </c>
      <c r="Z32" s="107">
        <v>0</v>
      </c>
      <c r="AA32" s="107">
        <v>0</v>
      </c>
      <c r="AB32" s="107">
        <v>150</v>
      </c>
      <c r="AC32" s="107">
        <v>150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36">
        <v>2994</v>
      </c>
    </row>
    <row r="33" spans="1:39" ht="12.75">
      <c r="A33" s="9" t="s">
        <v>158</v>
      </c>
      <c r="B33" s="42"/>
      <c r="C33" s="55">
        <v>607</v>
      </c>
      <c r="D33" s="50">
        <v>1387</v>
      </c>
      <c r="E33" s="26">
        <v>1994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07">
        <v>353</v>
      </c>
      <c r="N33" s="107">
        <v>0</v>
      </c>
      <c r="O33" s="107">
        <v>254</v>
      </c>
      <c r="P33" s="107">
        <v>0</v>
      </c>
      <c r="Q33" s="107">
        <v>251</v>
      </c>
      <c r="R33" s="107">
        <v>0</v>
      </c>
      <c r="S33" s="107">
        <v>0</v>
      </c>
      <c r="T33" s="107">
        <v>636</v>
      </c>
      <c r="U33" s="107">
        <v>500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35">
        <v>1994</v>
      </c>
    </row>
    <row r="34" spans="1:39" ht="12.75">
      <c r="A34" s="9" t="s">
        <v>159</v>
      </c>
      <c r="B34" s="42"/>
      <c r="C34" s="58">
        <v>0</v>
      </c>
      <c r="D34" s="57">
        <v>700</v>
      </c>
      <c r="E34" s="26">
        <v>700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07">
        <v>0</v>
      </c>
      <c r="S34" s="107">
        <v>0</v>
      </c>
      <c r="T34" s="107">
        <v>350</v>
      </c>
      <c r="U34" s="107">
        <v>350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35">
        <v>700</v>
      </c>
    </row>
    <row r="35" spans="1:39" ht="12.75">
      <c r="A35" s="9" t="s">
        <v>160</v>
      </c>
      <c r="B35" s="42"/>
      <c r="C35" s="58">
        <v>0</v>
      </c>
      <c r="D35" s="57">
        <v>300</v>
      </c>
      <c r="E35" s="26">
        <v>300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07">
        <v>0</v>
      </c>
      <c r="AA35" s="107">
        <v>0</v>
      </c>
      <c r="AB35" s="107">
        <v>150</v>
      </c>
      <c r="AC35" s="107">
        <v>150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35">
        <v>300</v>
      </c>
    </row>
    <row r="36" spans="1:39" ht="15" customHeight="1">
      <c r="A36" s="125" t="s">
        <v>29</v>
      </c>
      <c r="B36" s="42" t="s">
        <v>66</v>
      </c>
      <c r="C36" s="43">
        <v>100</v>
      </c>
      <c r="D36" s="44">
        <v>2600</v>
      </c>
      <c r="E36" s="13">
        <v>2700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07">
        <v>42</v>
      </c>
      <c r="O36" s="107">
        <v>58</v>
      </c>
      <c r="P36" s="107">
        <v>0</v>
      </c>
      <c r="Q36" s="107">
        <v>0</v>
      </c>
      <c r="R36" s="107">
        <v>0</v>
      </c>
      <c r="S36" s="107">
        <v>0</v>
      </c>
      <c r="T36" s="107">
        <v>1300</v>
      </c>
      <c r="U36" s="107">
        <v>1300</v>
      </c>
      <c r="V36" s="117">
        <v>0</v>
      </c>
      <c r="W36" s="117">
        <v>0</v>
      </c>
      <c r="X36" s="117">
        <v>0</v>
      </c>
      <c r="Y36" s="117">
        <v>0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17">
        <v>0</v>
      </c>
      <c r="AJ36" s="117">
        <v>0</v>
      </c>
      <c r="AK36" s="117">
        <v>0</v>
      </c>
      <c r="AL36" s="117">
        <v>0</v>
      </c>
      <c r="AM36" s="136">
        <v>2700</v>
      </c>
    </row>
    <row r="37" spans="1:39" ht="15" customHeight="1">
      <c r="A37" s="125" t="s">
        <v>73</v>
      </c>
      <c r="B37" s="42" t="s">
        <v>66</v>
      </c>
      <c r="C37" s="43">
        <v>1887</v>
      </c>
      <c r="D37" s="44">
        <v>100</v>
      </c>
      <c r="E37" s="13">
        <v>1987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07">
        <v>0</v>
      </c>
      <c r="Q37" s="107">
        <v>0</v>
      </c>
      <c r="R37" s="107">
        <v>715</v>
      </c>
      <c r="S37" s="107">
        <v>1172</v>
      </c>
      <c r="T37" s="107">
        <v>100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36">
        <v>1987</v>
      </c>
    </row>
    <row r="38" spans="1:39" ht="11.25" customHeight="1">
      <c r="A38" s="9" t="s">
        <v>161</v>
      </c>
      <c r="B38" s="42"/>
      <c r="C38" s="58">
        <v>1715</v>
      </c>
      <c r="D38" s="57">
        <v>0</v>
      </c>
      <c r="E38" s="26">
        <v>1715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07">
        <v>0</v>
      </c>
      <c r="Q38" s="107">
        <v>0</v>
      </c>
      <c r="R38" s="107">
        <v>715</v>
      </c>
      <c r="S38" s="107">
        <v>1000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35">
        <v>1715</v>
      </c>
    </row>
    <row r="39" spans="1:39" ht="11.25" customHeight="1">
      <c r="A39" s="9" t="s">
        <v>162</v>
      </c>
      <c r="B39" s="42"/>
      <c r="C39" s="58">
        <v>86</v>
      </c>
      <c r="D39" s="57">
        <v>100</v>
      </c>
      <c r="E39" s="26">
        <v>186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07">
        <v>0</v>
      </c>
      <c r="R39" s="107">
        <v>0</v>
      </c>
      <c r="S39" s="107">
        <v>86</v>
      </c>
      <c r="T39" s="107">
        <v>100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35">
        <v>186</v>
      </c>
    </row>
    <row r="40" spans="1:39" ht="11.25" customHeight="1">
      <c r="A40" s="9" t="s">
        <v>163</v>
      </c>
      <c r="B40" s="42"/>
      <c r="C40" s="58">
        <v>86</v>
      </c>
      <c r="D40" s="57">
        <v>0</v>
      </c>
      <c r="E40" s="26">
        <v>86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07">
        <v>86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0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35">
        <v>86</v>
      </c>
    </row>
    <row r="41" spans="1:39" ht="15" customHeight="1">
      <c r="A41" s="125" t="s">
        <v>76</v>
      </c>
      <c r="B41" s="42" t="s">
        <v>66</v>
      </c>
      <c r="C41" s="104">
        <v>134</v>
      </c>
      <c r="D41" s="105">
        <v>1560</v>
      </c>
      <c r="E41" s="13">
        <v>1694</v>
      </c>
      <c r="G41" s="117">
        <v>0</v>
      </c>
      <c r="H41" s="117">
        <v>0</v>
      </c>
      <c r="I41" s="117">
        <v>0</v>
      </c>
      <c r="J41" s="117">
        <v>0</v>
      </c>
      <c r="K41" s="107">
        <v>134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07">
        <v>0</v>
      </c>
      <c r="S41" s="107">
        <v>0</v>
      </c>
      <c r="T41" s="107">
        <v>810</v>
      </c>
      <c r="U41" s="107">
        <v>750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36">
        <v>1694</v>
      </c>
    </row>
    <row r="42" spans="1:39" ht="24.95" customHeight="1">
      <c r="A42" s="110" t="s">
        <v>37</v>
      </c>
      <c r="B42" s="112"/>
      <c r="C42" s="29">
        <v>9520</v>
      </c>
      <c r="D42" s="29">
        <v>7317</v>
      </c>
      <c r="E42" s="29">
        <v>16837</v>
      </c>
      <c r="F42" s="113"/>
      <c r="G42" s="148">
        <v>0</v>
      </c>
      <c r="H42" s="148"/>
      <c r="I42" s="148"/>
      <c r="J42" s="148"/>
      <c r="K42" s="148">
        <v>279</v>
      </c>
      <c r="L42" s="148"/>
      <c r="M42" s="148"/>
      <c r="N42" s="148"/>
      <c r="O42" s="148">
        <v>2930</v>
      </c>
      <c r="P42" s="148"/>
      <c r="Q42" s="148"/>
      <c r="R42" s="148"/>
      <c r="S42" s="148">
        <v>6959</v>
      </c>
      <c r="T42" s="148"/>
      <c r="U42" s="148"/>
      <c r="V42" s="148"/>
      <c r="W42" s="148">
        <v>2302</v>
      </c>
      <c r="X42" s="148"/>
      <c r="Y42" s="148"/>
      <c r="Z42" s="148"/>
      <c r="AA42" s="148">
        <v>4256</v>
      </c>
      <c r="AB42" s="148"/>
      <c r="AC42" s="148"/>
      <c r="AD42" s="148"/>
      <c r="AE42" s="148">
        <v>111</v>
      </c>
      <c r="AF42" s="148"/>
      <c r="AG42" s="148"/>
      <c r="AH42" s="148"/>
      <c r="AI42" s="148">
        <v>0</v>
      </c>
      <c r="AJ42" s="148"/>
      <c r="AK42" s="148"/>
      <c r="AL42" s="148"/>
      <c r="AM42" s="136">
        <v>16837</v>
      </c>
    </row>
    <row r="43" spans="1:39" ht="15" customHeight="1">
      <c r="A43" s="123" t="s">
        <v>174</v>
      </c>
      <c r="B43" s="124" t="s">
        <v>67</v>
      </c>
      <c r="C43" s="43">
        <v>130</v>
      </c>
      <c r="D43" s="44">
        <v>0</v>
      </c>
      <c r="E43" s="13">
        <v>130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07">
        <v>0</v>
      </c>
      <c r="Q43" s="107">
        <v>0</v>
      </c>
      <c r="R43" s="107">
        <v>21</v>
      </c>
      <c r="S43" s="107">
        <v>74</v>
      </c>
      <c r="T43" s="107">
        <v>0</v>
      </c>
      <c r="U43" s="107">
        <v>0</v>
      </c>
      <c r="V43" s="107">
        <v>35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36">
        <v>130</v>
      </c>
    </row>
    <row r="44" spans="1:39" ht="12.75" customHeight="1">
      <c r="A44" s="9" t="s">
        <v>134</v>
      </c>
      <c r="B44" s="42"/>
      <c r="C44" s="58">
        <v>60</v>
      </c>
      <c r="D44" s="57">
        <v>0</v>
      </c>
      <c r="E44" s="26">
        <v>60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07">
        <v>0</v>
      </c>
      <c r="Q44" s="107">
        <v>0</v>
      </c>
      <c r="R44" s="107">
        <v>21</v>
      </c>
      <c r="S44" s="107">
        <v>39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35">
        <v>60</v>
      </c>
    </row>
    <row r="45" spans="1:39" ht="12.75" customHeight="1">
      <c r="A45" s="9" t="s">
        <v>135</v>
      </c>
      <c r="B45" s="42"/>
      <c r="C45" s="58">
        <v>0</v>
      </c>
      <c r="D45" s="57">
        <v>0</v>
      </c>
      <c r="E45" s="26">
        <v>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07"/>
      <c r="S45" s="135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17"/>
      <c r="AG45" s="117"/>
      <c r="AH45" s="117"/>
      <c r="AI45" s="117"/>
      <c r="AJ45" s="117"/>
      <c r="AK45" s="117"/>
      <c r="AL45" s="117"/>
      <c r="AM45" s="135">
        <v>0</v>
      </c>
    </row>
    <row r="46" spans="1:39" ht="12.75" customHeight="1">
      <c r="A46" s="9" t="s">
        <v>136</v>
      </c>
      <c r="B46" s="42"/>
      <c r="C46" s="58">
        <v>0</v>
      </c>
      <c r="D46" s="57">
        <v>0</v>
      </c>
      <c r="E46" s="26">
        <v>0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07"/>
      <c r="S46" s="135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17"/>
      <c r="AG46" s="117"/>
      <c r="AH46" s="117"/>
      <c r="AI46" s="117"/>
      <c r="AJ46" s="117"/>
      <c r="AK46" s="117"/>
      <c r="AL46" s="117"/>
      <c r="AM46" s="135">
        <v>0</v>
      </c>
    </row>
    <row r="47" spans="1:39" ht="12.75" customHeight="1">
      <c r="A47" s="9" t="s">
        <v>137</v>
      </c>
      <c r="B47" s="42"/>
      <c r="C47" s="58">
        <v>70</v>
      </c>
      <c r="D47" s="57">
        <v>0</v>
      </c>
      <c r="E47" s="26">
        <v>70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07">
        <v>0</v>
      </c>
      <c r="R47" s="107">
        <v>0</v>
      </c>
      <c r="S47" s="107">
        <v>35</v>
      </c>
      <c r="T47" s="107">
        <v>0</v>
      </c>
      <c r="U47" s="107">
        <v>0</v>
      </c>
      <c r="V47" s="107">
        <v>35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35">
        <v>70</v>
      </c>
    </row>
    <row r="48" spans="1:39" ht="15" customHeight="1">
      <c r="A48" s="125" t="s">
        <v>173</v>
      </c>
      <c r="B48" s="42" t="s">
        <v>93</v>
      </c>
      <c r="C48" s="43">
        <v>9390</v>
      </c>
      <c r="D48" s="44">
        <v>7317</v>
      </c>
      <c r="E48" s="13">
        <v>16707</v>
      </c>
      <c r="G48" s="17">
        <v>0</v>
      </c>
      <c r="H48" s="17">
        <v>0</v>
      </c>
      <c r="I48" s="17">
        <v>0</v>
      </c>
      <c r="J48" s="17">
        <v>0</v>
      </c>
      <c r="K48" s="135">
        <v>39</v>
      </c>
      <c r="L48" s="135">
        <v>0</v>
      </c>
      <c r="M48" s="135">
        <v>0</v>
      </c>
      <c r="N48" s="135">
        <v>240</v>
      </c>
      <c r="O48" s="135">
        <v>972</v>
      </c>
      <c r="P48" s="135">
        <v>380</v>
      </c>
      <c r="Q48" s="135">
        <v>282</v>
      </c>
      <c r="R48" s="135">
        <v>1275</v>
      </c>
      <c r="S48" s="135">
        <v>617</v>
      </c>
      <c r="T48" s="135">
        <v>2370</v>
      </c>
      <c r="U48" s="135">
        <v>2203</v>
      </c>
      <c r="V48" s="135">
        <v>1660</v>
      </c>
      <c r="W48" s="135">
        <v>1429</v>
      </c>
      <c r="X48" s="135">
        <v>300</v>
      </c>
      <c r="Y48" s="135">
        <v>0</v>
      </c>
      <c r="Z48" s="135">
        <v>573</v>
      </c>
      <c r="AA48" s="135">
        <v>612</v>
      </c>
      <c r="AB48" s="135">
        <v>1222</v>
      </c>
      <c r="AC48" s="135">
        <v>1222</v>
      </c>
      <c r="AD48" s="135">
        <v>1200</v>
      </c>
      <c r="AE48" s="135">
        <v>111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36">
        <v>16707</v>
      </c>
    </row>
    <row r="49" spans="1:39" ht="12.75" customHeight="1">
      <c r="A49" s="9" t="s">
        <v>164</v>
      </c>
      <c r="B49" s="42" t="s">
        <v>68</v>
      </c>
      <c r="C49" s="58">
        <v>1300</v>
      </c>
      <c r="D49" s="57">
        <v>1700</v>
      </c>
      <c r="E49" s="26">
        <v>3000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35">
        <v>0</v>
      </c>
      <c r="R49" s="135">
        <v>0</v>
      </c>
      <c r="S49" s="135">
        <v>0</v>
      </c>
      <c r="T49" s="135">
        <v>700</v>
      </c>
      <c r="U49" s="135">
        <v>700</v>
      </c>
      <c r="V49" s="135">
        <v>700</v>
      </c>
      <c r="W49" s="135">
        <v>600</v>
      </c>
      <c r="X49" s="135">
        <v>300</v>
      </c>
      <c r="Y49" s="135">
        <v>0</v>
      </c>
      <c r="Z49" s="135">
        <v>0</v>
      </c>
      <c r="AA49" s="135">
        <v>0</v>
      </c>
      <c r="AB49" s="135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35">
        <v>3000</v>
      </c>
    </row>
    <row r="50" spans="1:39" ht="12.75" customHeight="1">
      <c r="A50" s="9" t="s">
        <v>165</v>
      </c>
      <c r="B50" s="42" t="s">
        <v>68</v>
      </c>
      <c r="C50" s="58">
        <v>4474</v>
      </c>
      <c r="D50" s="57">
        <v>562</v>
      </c>
      <c r="E50" s="26">
        <v>5036</v>
      </c>
      <c r="G50" s="17">
        <v>0</v>
      </c>
      <c r="H50" s="17">
        <v>0</v>
      </c>
      <c r="I50" s="17">
        <v>0</v>
      </c>
      <c r="J50" s="17">
        <v>0</v>
      </c>
      <c r="K50" s="135">
        <v>39</v>
      </c>
      <c r="L50" s="135">
        <v>0</v>
      </c>
      <c r="M50" s="135">
        <v>0</v>
      </c>
      <c r="N50" s="135">
        <v>82</v>
      </c>
      <c r="O50" s="135">
        <v>972</v>
      </c>
      <c r="P50" s="135">
        <v>380</v>
      </c>
      <c r="Q50" s="135">
        <v>282</v>
      </c>
      <c r="R50" s="135">
        <v>1275</v>
      </c>
      <c r="S50" s="135">
        <v>328</v>
      </c>
      <c r="T50" s="135">
        <v>281</v>
      </c>
      <c r="U50" s="135">
        <v>281</v>
      </c>
      <c r="V50" s="135">
        <v>459</v>
      </c>
      <c r="W50" s="135">
        <v>328</v>
      </c>
      <c r="X50" s="135">
        <v>0</v>
      </c>
      <c r="Y50" s="135">
        <v>0</v>
      </c>
      <c r="Z50" s="135">
        <v>329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35">
        <v>5036</v>
      </c>
    </row>
    <row r="51" spans="1:39" ht="12.75" customHeight="1">
      <c r="A51" s="9" t="s">
        <v>166</v>
      </c>
      <c r="B51" s="42" t="s">
        <v>68</v>
      </c>
      <c r="C51" s="58">
        <v>2167</v>
      </c>
      <c r="D51" s="57">
        <v>2444</v>
      </c>
      <c r="E51" s="26">
        <v>4611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35">
        <v>0</v>
      </c>
      <c r="X51" s="135">
        <v>0</v>
      </c>
      <c r="Y51" s="135">
        <v>0</v>
      </c>
      <c r="Z51" s="135">
        <v>244</v>
      </c>
      <c r="AA51" s="135">
        <v>612</v>
      </c>
      <c r="AB51" s="135">
        <v>1222</v>
      </c>
      <c r="AC51" s="135">
        <v>1222</v>
      </c>
      <c r="AD51" s="135">
        <v>1200</v>
      </c>
      <c r="AE51" s="135">
        <v>111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35">
        <v>4611</v>
      </c>
    </row>
    <row r="52" spans="1:39" ht="12.75" customHeight="1">
      <c r="A52" s="9" t="s">
        <v>167</v>
      </c>
      <c r="B52" s="42" t="s">
        <v>67</v>
      </c>
      <c r="C52" s="58">
        <v>1449</v>
      </c>
      <c r="D52" s="57">
        <v>2611</v>
      </c>
      <c r="E52" s="26">
        <v>4060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35">
        <v>158</v>
      </c>
      <c r="O52" s="17">
        <v>0</v>
      </c>
      <c r="P52" s="135">
        <v>0</v>
      </c>
      <c r="Q52" s="135">
        <v>0</v>
      </c>
      <c r="R52" s="135">
        <v>0</v>
      </c>
      <c r="S52" s="135">
        <v>289</v>
      </c>
      <c r="T52" s="135">
        <v>1389</v>
      </c>
      <c r="U52" s="135">
        <v>1222</v>
      </c>
      <c r="V52" s="135">
        <v>501</v>
      </c>
      <c r="W52" s="135">
        <v>501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35">
        <v>4060</v>
      </c>
    </row>
    <row r="53" spans="1:39" ht="24.95" customHeight="1">
      <c r="A53" s="110" t="s">
        <v>62</v>
      </c>
      <c r="B53" s="112"/>
      <c r="C53" s="29">
        <v>5407</v>
      </c>
      <c r="D53" s="29">
        <v>285</v>
      </c>
      <c r="E53" s="29">
        <v>5692</v>
      </c>
      <c r="F53" s="113"/>
      <c r="G53" s="148">
        <v>0</v>
      </c>
      <c r="H53" s="148"/>
      <c r="I53" s="148"/>
      <c r="J53" s="148"/>
      <c r="K53" s="148">
        <v>0</v>
      </c>
      <c r="L53" s="148"/>
      <c r="M53" s="148"/>
      <c r="N53" s="148"/>
      <c r="O53" s="148">
        <v>106</v>
      </c>
      <c r="P53" s="148"/>
      <c r="Q53" s="148"/>
      <c r="R53" s="148"/>
      <c r="S53" s="148">
        <v>189.8</v>
      </c>
      <c r="T53" s="148"/>
      <c r="U53" s="148"/>
      <c r="V53" s="148"/>
      <c r="W53" s="148">
        <v>469.8</v>
      </c>
      <c r="X53" s="148"/>
      <c r="Y53" s="148"/>
      <c r="Z53" s="148"/>
      <c r="AA53" s="148">
        <v>1833.8</v>
      </c>
      <c r="AB53" s="148"/>
      <c r="AC53" s="148"/>
      <c r="AD53" s="148"/>
      <c r="AE53" s="148">
        <v>1833.8</v>
      </c>
      <c r="AF53" s="148"/>
      <c r="AG53" s="148"/>
      <c r="AH53" s="148"/>
      <c r="AI53" s="148">
        <v>1258.8</v>
      </c>
      <c r="AJ53" s="148"/>
      <c r="AK53" s="148"/>
      <c r="AL53" s="148"/>
      <c r="AM53" s="136">
        <v>5692</v>
      </c>
    </row>
    <row r="54" spans="1:39" ht="12.75">
      <c r="A54" s="127" t="s">
        <v>172</v>
      </c>
      <c r="B54" s="124" t="s">
        <v>90</v>
      </c>
      <c r="C54" s="104">
        <v>650</v>
      </c>
      <c r="D54" s="105">
        <v>0</v>
      </c>
      <c r="E54" s="13">
        <v>650</v>
      </c>
      <c r="F54" s="27"/>
      <c r="G54" s="117"/>
      <c r="H54" s="117"/>
      <c r="I54" s="117"/>
      <c r="J54" s="117"/>
      <c r="K54" s="117"/>
      <c r="L54" s="117"/>
      <c r="M54" s="117"/>
      <c r="N54" s="117"/>
      <c r="O54" s="117"/>
      <c r="P54" s="108">
        <v>34</v>
      </c>
      <c r="Q54" s="108">
        <v>28</v>
      </c>
      <c r="R54" s="108">
        <v>28</v>
      </c>
      <c r="S54" s="108">
        <v>28</v>
      </c>
      <c r="T54" s="108">
        <v>28</v>
      </c>
      <c r="U54" s="108">
        <v>28</v>
      </c>
      <c r="V54" s="108">
        <v>28</v>
      </c>
      <c r="W54" s="108">
        <v>28</v>
      </c>
      <c r="X54" s="108">
        <v>28</v>
      </c>
      <c r="Y54" s="108">
        <v>28</v>
      </c>
      <c r="Z54" s="108">
        <v>28</v>
      </c>
      <c r="AA54" s="108">
        <v>28</v>
      </c>
      <c r="AB54" s="108">
        <v>28</v>
      </c>
      <c r="AC54" s="108">
        <v>28</v>
      </c>
      <c r="AD54" s="108">
        <v>28</v>
      </c>
      <c r="AE54" s="108">
        <v>28</v>
      </c>
      <c r="AF54" s="108">
        <v>28</v>
      </c>
      <c r="AG54" s="108">
        <v>28</v>
      </c>
      <c r="AH54" s="108">
        <v>28</v>
      </c>
      <c r="AI54" s="108">
        <v>28</v>
      </c>
      <c r="AJ54" s="108">
        <v>28</v>
      </c>
      <c r="AK54" s="108">
        <v>28</v>
      </c>
      <c r="AL54" s="108">
        <v>28</v>
      </c>
      <c r="AM54" s="136">
        <v>650</v>
      </c>
    </row>
    <row r="55" spans="1:39" ht="12.75">
      <c r="A55" s="52" t="s">
        <v>170</v>
      </c>
      <c r="B55" s="42" t="s">
        <v>90</v>
      </c>
      <c r="C55" s="104">
        <v>0</v>
      </c>
      <c r="D55" s="105">
        <v>285</v>
      </c>
      <c r="E55" s="13">
        <v>285</v>
      </c>
      <c r="F55" s="2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8">
        <v>57</v>
      </c>
      <c r="W55" s="117"/>
      <c r="X55" s="117"/>
      <c r="Y55" s="117"/>
      <c r="Z55" s="118">
        <v>57</v>
      </c>
      <c r="AA55" s="117"/>
      <c r="AB55" s="117"/>
      <c r="AC55" s="117"/>
      <c r="AD55" s="118">
        <v>57</v>
      </c>
      <c r="AE55" s="117"/>
      <c r="AF55" s="117"/>
      <c r="AG55" s="117"/>
      <c r="AH55" s="118">
        <v>57</v>
      </c>
      <c r="AI55" s="117"/>
      <c r="AJ55" s="117"/>
      <c r="AK55" s="117"/>
      <c r="AL55" s="118">
        <v>57</v>
      </c>
      <c r="AM55" s="136">
        <v>285</v>
      </c>
    </row>
    <row r="56" spans="1:39" ht="12.75">
      <c r="A56" s="52" t="s">
        <v>171</v>
      </c>
      <c r="B56" s="42" t="s">
        <v>90</v>
      </c>
      <c r="C56" s="104">
        <v>120</v>
      </c>
      <c r="D56" s="105">
        <v>0</v>
      </c>
      <c r="E56" s="13">
        <v>120</v>
      </c>
      <c r="F56" s="27"/>
      <c r="G56" s="117"/>
      <c r="H56" s="117"/>
      <c r="I56" s="117"/>
      <c r="J56" s="117"/>
      <c r="K56" s="117"/>
      <c r="L56" s="117"/>
      <c r="M56" s="117"/>
      <c r="N56" s="117"/>
      <c r="O56" s="117"/>
      <c r="P56" s="108">
        <v>6</v>
      </c>
      <c r="Q56" s="108">
        <v>5</v>
      </c>
      <c r="R56" s="108">
        <v>5</v>
      </c>
      <c r="S56" s="108">
        <v>5</v>
      </c>
      <c r="T56" s="108">
        <v>5</v>
      </c>
      <c r="U56" s="108">
        <v>4.8</v>
      </c>
      <c r="V56" s="108">
        <v>6</v>
      </c>
      <c r="W56" s="108">
        <v>5</v>
      </c>
      <c r="X56" s="108">
        <v>5</v>
      </c>
      <c r="Y56" s="108">
        <v>4.8</v>
      </c>
      <c r="Z56" s="108">
        <v>6</v>
      </c>
      <c r="AA56" s="108">
        <v>5</v>
      </c>
      <c r="AB56" s="108">
        <v>5</v>
      </c>
      <c r="AC56" s="108">
        <v>4.8</v>
      </c>
      <c r="AD56" s="108">
        <v>6</v>
      </c>
      <c r="AE56" s="108">
        <v>5</v>
      </c>
      <c r="AF56" s="108">
        <v>5</v>
      </c>
      <c r="AG56" s="108">
        <v>4.8</v>
      </c>
      <c r="AH56" s="108">
        <v>6</v>
      </c>
      <c r="AI56" s="108">
        <v>5</v>
      </c>
      <c r="AJ56" s="108">
        <v>5</v>
      </c>
      <c r="AK56" s="108">
        <v>4.8</v>
      </c>
      <c r="AL56" s="108">
        <v>6</v>
      </c>
      <c r="AM56" s="136">
        <v>120</v>
      </c>
    </row>
    <row r="57" spans="1:39" ht="12.75">
      <c r="A57" s="52" t="s">
        <v>77</v>
      </c>
      <c r="B57" s="42" t="s">
        <v>66</v>
      </c>
      <c r="C57" s="104">
        <v>2857</v>
      </c>
      <c r="D57" s="105">
        <v>0</v>
      </c>
      <c r="E57" s="13">
        <v>2857</v>
      </c>
      <c r="F57" s="2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9"/>
      <c r="T57" s="119"/>
      <c r="U57" s="119"/>
      <c r="V57" s="119"/>
      <c r="W57" s="119"/>
      <c r="X57" s="119"/>
      <c r="Y57" s="119"/>
      <c r="Z57" s="119"/>
      <c r="AA57" s="120">
        <v>286</v>
      </c>
      <c r="AB57" s="120">
        <v>286</v>
      </c>
      <c r="AC57" s="120">
        <v>286</v>
      </c>
      <c r="AD57" s="120">
        <v>286</v>
      </c>
      <c r="AE57" s="120">
        <v>286</v>
      </c>
      <c r="AF57" s="120">
        <v>286</v>
      </c>
      <c r="AG57" s="120">
        <v>286</v>
      </c>
      <c r="AH57" s="120">
        <v>286</v>
      </c>
      <c r="AI57" s="120">
        <v>286</v>
      </c>
      <c r="AJ57" s="120">
        <v>283</v>
      </c>
      <c r="AK57" s="119"/>
      <c r="AL57" s="117"/>
      <c r="AM57" s="136">
        <v>2857</v>
      </c>
    </row>
    <row r="58" spans="1:39" ht="12.75">
      <c r="A58" s="53" t="s">
        <v>131</v>
      </c>
      <c r="B58" s="126" t="s">
        <v>90</v>
      </c>
      <c r="C58" s="104">
        <v>1780</v>
      </c>
      <c r="D58" s="105">
        <v>0</v>
      </c>
      <c r="E58" s="13">
        <v>1780</v>
      </c>
      <c r="F58" s="27"/>
      <c r="G58" s="117"/>
      <c r="H58" s="117"/>
      <c r="I58" s="117"/>
      <c r="J58" s="117"/>
      <c r="K58" s="117"/>
      <c r="L58" s="117"/>
      <c r="M58" s="117"/>
      <c r="N58" s="117"/>
      <c r="O58" s="119"/>
      <c r="P58" s="119"/>
      <c r="Q58" s="119"/>
      <c r="R58" s="119"/>
      <c r="S58" s="119"/>
      <c r="T58" s="117"/>
      <c r="U58" s="117"/>
      <c r="V58" s="117"/>
      <c r="W58" s="117"/>
      <c r="X58" s="108">
        <v>280</v>
      </c>
      <c r="Y58" s="117"/>
      <c r="Z58" s="117"/>
      <c r="AA58" s="117"/>
      <c r="AB58" s="108">
        <v>500</v>
      </c>
      <c r="AC58" s="117"/>
      <c r="AD58" s="117"/>
      <c r="AE58" s="117"/>
      <c r="AF58" s="108">
        <v>500</v>
      </c>
      <c r="AG58" s="117"/>
      <c r="AH58" s="117"/>
      <c r="AI58" s="117"/>
      <c r="AJ58" s="108">
        <v>500</v>
      </c>
      <c r="AK58" s="117"/>
      <c r="AL58" s="117"/>
      <c r="AM58" s="136">
        <v>1780</v>
      </c>
    </row>
    <row r="59" spans="1:39" ht="24.95" customHeight="1">
      <c r="A59" s="29" t="s">
        <v>3</v>
      </c>
      <c r="B59" s="112"/>
      <c r="C59" s="13">
        <v>92353.9364219649</v>
      </c>
      <c r="D59" s="13">
        <v>85672</v>
      </c>
      <c r="E59" s="13">
        <v>178025.9364219649</v>
      </c>
      <c r="F59" s="113"/>
      <c r="G59" s="162">
        <v>3376.0417536534446</v>
      </c>
      <c r="H59" s="162"/>
      <c r="I59" s="162"/>
      <c r="J59" s="162"/>
      <c r="K59" s="162">
        <v>13302.928440155163</v>
      </c>
      <c r="L59" s="162"/>
      <c r="M59" s="162"/>
      <c r="N59" s="162"/>
      <c r="O59" s="162">
        <v>20867.966228156292</v>
      </c>
      <c r="P59" s="162"/>
      <c r="Q59" s="162"/>
      <c r="R59" s="162"/>
      <c r="S59" s="162">
        <v>31490.8</v>
      </c>
      <c r="T59" s="162"/>
      <c r="U59" s="162"/>
      <c r="V59" s="162"/>
      <c r="W59" s="162">
        <v>23337.8</v>
      </c>
      <c r="X59" s="162"/>
      <c r="Y59" s="162"/>
      <c r="Z59" s="162"/>
      <c r="AA59" s="162">
        <v>36332.8</v>
      </c>
      <c r="AB59" s="162"/>
      <c r="AC59" s="162"/>
      <c r="AD59" s="162"/>
      <c r="AE59" s="162">
        <v>30944.8</v>
      </c>
      <c r="AF59" s="162"/>
      <c r="AG59" s="162"/>
      <c r="AH59" s="162"/>
      <c r="AI59" s="162">
        <v>18372.8</v>
      </c>
      <c r="AJ59" s="162"/>
      <c r="AK59" s="162"/>
      <c r="AL59" s="162"/>
      <c r="AM59" s="136">
        <v>178025.9364219649</v>
      </c>
    </row>
    <row r="60" spans="1:39" ht="12.75" customHeight="1">
      <c r="A60" s="106" t="s">
        <v>133</v>
      </c>
      <c r="B60" s="41"/>
      <c r="C60" s="41">
        <v>2.2</v>
      </c>
      <c r="D60" s="40"/>
      <c r="E60" s="40"/>
      <c r="F60" s="51"/>
      <c r="G60" s="160">
        <v>3376.0417536534446</v>
      </c>
      <c r="H60" s="160"/>
      <c r="I60" s="161" t="s">
        <v>96</v>
      </c>
      <c r="J60" s="161"/>
      <c r="K60" s="160">
        <v>13302.928440155163</v>
      </c>
      <c r="L60" s="160"/>
      <c r="M60" s="161" t="s">
        <v>96</v>
      </c>
      <c r="N60" s="161"/>
      <c r="O60" s="160">
        <v>20616.966228156292</v>
      </c>
      <c r="P60" s="160"/>
      <c r="Q60" s="161">
        <v>251</v>
      </c>
      <c r="R60" s="161"/>
      <c r="S60" s="160">
        <v>7248.8</v>
      </c>
      <c r="T60" s="160"/>
      <c r="U60" s="161">
        <v>24242</v>
      </c>
      <c r="V60" s="161"/>
      <c r="W60" s="160">
        <v>7271.8</v>
      </c>
      <c r="X60" s="160"/>
      <c r="Y60" s="161">
        <v>16066</v>
      </c>
      <c r="Z60" s="161"/>
      <c r="AA60" s="160">
        <v>17017.8</v>
      </c>
      <c r="AB60" s="160"/>
      <c r="AC60" s="161">
        <v>19315</v>
      </c>
      <c r="AD60" s="161"/>
      <c r="AE60" s="160">
        <v>13887.8</v>
      </c>
      <c r="AF60" s="160"/>
      <c r="AG60" s="161">
        <v>17057</v>
      </c>
      <c r="AH60" s="161"/>
      <c r="AI60" s="160">
        <v>9631.8</v>
      </c>
      <c r="AJ60" s="160"/>
      <c r="AK60" s="161">
        <v>8741</v>
      </c>
      <c r="AL60" s="161"/>
      <c r="AM60" s="135">
        <v>178025.9364219649</v>
      </c>
    </row>
    <row r="61" spans="1:5" ht="12.75">
      <c r="A61" s="3"/>
      <c r="C61" s="22"/>
      <c r="D61" s="22"/>
      <c r="E61" s="22"/>
    </row>
  </sheetData>
  <mergeCells count="72">
    <mergeCell ref="G59:J59"/>
    <mergeCell ref="K59:N59"/>
    <mergeCell ref="O59:R59"/>
    <mergeCell ref="AA60:AB60"/>
    <mergeCell ref="S59:V59"/>
    <mergeCell ref="U60:V60"/>
    <mergeCell ref="Y60:Z60"/>
    <mergeCell ref="AI4:AL4"/>
    <mergeCell ref="AI24:AL24"/>
    <mergeCell ref="AI42:AL42"/>
    <mergeCell ref="AI53:AL53"/>
    <mergeCell ref="AI59:AL59"/>
    <mergeCell ref="AI60:AJ60"/>
    <mergeCell ref="AK60:AL60"/>
    <mergeCell ref="AE4:AH4"/>
    <mergeCell ref="AE24:AH24"/>
    <mergeCell ref="AC60:AD60"/>
    <mergeCell ref="AE42:AH42"/>
    <mergeCell ref="AE53:AH53"/>
    <mergeCell ref="AE59:AH59"/>
    <mergeCell ref="AE60:AF60"/>
    <mergeCell ref="AG60:AH60"/>
    <mergeCell ref="W24:Z24"/>
    <mergeCell ref="AA24:AD24"/>
    <mergeCell ref="AA59:AD59"/>
    <mergeCell ref="W53:Z53"/>
    <mergeCell ref="AA53:AD53"/>
    <mergeCell ref="AA42:AD42"/>
    <mergeCell ref="W42:Z42"/>
    <mergeCell ref="W59:Z59"/>
    <mergeCell ref="W60:X60"/>
    <mergeCell ref="G60:H60"/>
    <mergeCell ref="I60:J60"/>
    <mergeCell ref="K60:L60"/>
    <mergeCell ref="M60:N60"/>
    <mergeCell ref="O60:P60"/>
    <mergeCell ref="Q60:R60"/>
    <mergeCell ref="S60:T60"/>
    <mergeCell ref="AE2:AH2"/>
    <mergeCell ref="AI2:AL2"/>
    <mergeCell ref="A1:E1"/>
    <mergeCell ref="W2:Z2"/>
    <mergeCell ref="AA2:AD2"/>
    <mergeCell ref="G2:J2"/>
    <mergeCell ref="K2:N2"/>
    <mergeCell ref="O2:R2"/>
    <mergeCell ref="S2:V2"/>
    <mergeCell ref="A2:A3"/>
    <mergeCell ref="AA4:AD4"/>
    <mergeCell ref="G4:J4"/>
    <mergeCell ref="K4:N4"/>
    <mergeCell ref="S4:V4"/>
    <mergeCell ref="O4:R4"/>
    <mergeCell ref="D2:D3"/>
    <mergeCell ref="E2:E3"/>
    <mergeCell ref="W4:Z4"/>
    <mergeCell ref="O53:R53"/>
    <mergeCell ref="G53:J53"/>
    <mergeCell ref="S53:V53"/>
    <mergeCell ref="K53:N53"/>
    <mergeCell ref="B2:B3"/>
    <mergeCell ref="C2:C3"/>
    <mergeCell ref="AM2:AM3"/>
    <mergeCell ref="G1:AM1"/>
    <mergeCell ref="G42:J42"/>
    <mergeCell ref="K42:N42"/>
    <mergeCell ref="O42:R42"/>
    <mergeCell ref="S42:V42"/>
    <mergeCell ref="G24:J24"/>
    <mergeCell ref="K24:N24"/>
    <mergeCell ref="O24:R24"/>
    <mergeCell ref="S24:V24"/>
  </mergeCells>
  <conditionalFormatting sqref="F28:F65536 AM4:AM65536 AN1:IV1048576 F1:F26 A1:B1048576">
    <cfRule type="cellIs" priority="1" dxfId="0" operator="equal" stopIfTrue="1">
      <formula>0</formula>
    </cfRule>
  </conditionalFormatting>
  <printOptions horizontalCentered="1" verticalCentered="1"/>
  <pageMargins left="0.1968503937007874" right="0.1968503937007874" top="0.3937007874015748" bottom="0.1968503937007874" header="0.1968503937007874" footer="0.1968503937007874"/>
  <pageSetup fitToHeight="1" fitToWidth="1" horizontalDpi="600" verticalDpi="600" orientation="portrait" paperSize="257" r:id="rId1"/>
  <headerFooter alignWithMargins="0">
    <oddHeader>&amp;C&amp;"Arial,Negrito"&amp;14RESUMO DA OPERAÇÃO EM DOLAR&amp;R&amp;D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cristianev</cp:lastModifiedBy>
  <cp:lastPrinted>2010-03-10T14:26:57Z</cp:lastPrinted>
  <dcterms:created xsi:type="dcterms:W3CDTF">2006-07-25T00:34:50Z</dcterms:created>
  <dcterms:modified xsi:type="dcterms:W3CDTF">2010-03-25T16:00:02Z</dcterms:modified>
  <cp:category/>
  <cp:version/>
  <cp:contentType/>
  <cp:contentStatus/>
</cp:coreProperties>
</file>