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785" windowWidth="12240" windowHeight="2145" tabRatio="669" firstSheet="1" activeTab="6"/>
  </bookViews>
  <sheets>
    <sheet name="Instruções" sheetId="4" r:id="rId1"/>
    <sheet name="Estructura del Proyecto" sheetId="3" r:id="rId2"/>
    <sheet name="Plan de Adquisiciones 5anos" sheetId="2" state="hidden" r:id="rId3"/>
    <sheet name="Detalhe PA US$ - 5 anos" sheetId="11" state="hidden" r:id="rId4"/>
    <sheet name="Folha de Comentários 5anos" sheetId="10" state="hidden" r:id="rId5"/>
    <sheet name="Plan de Adquisiciones 18 mese" sheetId="14" r:id="rId6"/>
    <sheet name="Detalhe PA  US$ - 18 meses" sheetId="9" r:id="rId7"/>
    <sheet name="Folha de Comentários 18m" sheetId="13" r:id="rId8"/>
    <sheet name="Gráfico" sheetId="15" state="hidden" r:id="rId9"/>
    <sheet name="Tabela de Modalidades e Prazos" sheetId="5" state="hidden" r:id="rId10"/>
    <sheet name="Política PJ" sheetId="7" r:id="rId11"/>
    <sheet name="Política Consultorias" sheetId="8" r:id="rId12"/>
  </sheets>
  <externalReferences>
    <externalReference r:id="rId13"/>
  </externalReferences>
  <definedNames>
    <definedName name="_xlnm.Print_Area" localSheetId="6">'Detalhe PA  US$ - 18 meses'!$A$1:$T$110</definedName>
    <definedName name="_xlnm.Print_Area" localSheetId="3">'Detalhe PA US$ - 5 anos'!$B$1:$T$153</definedName>
    <definedName name="_xlnm.Print_Area" localSheetId="7">'Folha de Comentários 18m'!$B$1:$D$59</definedName>
    <definedName name="_xlnm.Print_Area" localSheetId="8">Gráfico!$A$38:$N$73</definedName>
    <definedName name="_xlnm.Print_Area" localSheetId="11">'Política Consultorias'!$A$1:$E$8</definedName>
    <definedName name="_xlnm.Print_Area" localSheetId="10">'Política PJ'!$A$1:$F$9</definedName>
    <definedName name="capacitacao">'[1]Detalhes Plano de Aquisições'!$E$99:$E$107</definedName>
    <definedName name="_xlnm.Print_Titles" localSheetId="11">'Política Consultorias'!$1:$1</definedName>
    <definedName name="_xlnm.Print_Titles" localSheetId="10">'Política PJ'!$1:$1</definedName>
  </definedNames>
  <calcPr calcId="145621"/>
</workbook>
</file>

<file path=xl/calcChain.xml><?xml version="1.0" encoding="utf-8"?>
<calcChain xmlns="http://schemas.openxmlformats.org/spreadsheetml/2006/main">
  <c r="Q107" i="9" l="1"/>
  <c r="Q106" i="9"/>
  <c r="Q105" i="9"/>
  <c r="Q104" i="9"/>
  <c r="J108" i="9" l="1"/>
  <c r="L105" i="9"/>
  <c r="B14" i="15" l="1"/>
  <c r="B13" i="15"/>
  <c r="B12" i="15"/>
  <c r="B11" i="15"/>
  <c r="B10" i="15"/>
  <c r="B9" i="15"/>
  <c r="B8" i="1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J116" i="11"/>
  <c r="Q115" i="11"/>
  <c r="V115" i="11" s="1"/>
  <c r="L115" i="11"/>
  <c r="V114" i="11"/>
  <c r="Q114" i="11"/>
  <c r="L114" i="11"/>
  <c r="Q113" i="11"/>
  <c r="V113" i="11" s="1"/>
  <c r="L113" i="11"/>
  <c r="V112" i="11"/>
  <c r="Q112" i="11"/>
  <c r="L112" i="11"/>
  <c r="L116" i="11" s="1"/>
  <c r="B18" i="2" s="1"/>
  <c r="J107" i="11"/>
  <c r="Q106" i="11"/>
  <c r="V106" i="11" s="1"/>
  <c r="L106" i="11"/>
  <c r="V105" i="11"/>
  <c r="L105" i="11"/>
  <c r="V104" i="11"/>
  <c r="Q104" i="11"/>
  <c r="L104" i="11"/>
  <c r="Q103" i="11"/>
  <c r="V103" i="11" s="1"/>
  <c r="L103" i="11"/>
  <c r="L107" i="11" s="1"/>
  <c r="B14" i="2" s="1"/>
  <c r="J98" i="11"/>
  <c r="V97" i="11"/>
  <c r="Q97" i="11"/>
  <c r="L97" i="11"/>
  <c r="Q96" i="11"/>
  <c r="V96" i="11" s="1"/>
  <c r="L96" i="11"/>
  <c r="V95" i="11"/>
  <c r="Q95" i="11"/>
  <c r="L95" i="11"/>
  <c r="Q94" i="11"/>
  <c r="V94" i="11" s="1"/>
  <c r="L94" i="11"/>
  <c r="V93" i="11"/>
  <c r="Q93" i="11"/>
  <c r="L93" i="11"/>
  <c r="Q92" i="11"/>
  <c r="V92" i="11" s="1"/>
  <c r="L92" i="11"/>
  <c r="L98" i="11" s="1"/>
  <c r="V86" i="11"/>
  <c r="Q86" i="11"/>
  <c r="L86" i="11"/>
  <c r="Q85" i="11"/>
  <c r="V85" i="11" s="1"/>
  <c r="L85" i="11"/>
  <c r="V84" i="11"/>
  <c r="Q84" i="11"/>
  <c r="L84" i="11"/>
  <c r="Q83" i="11"/>
  <c r="V83" i="11" s="1"/>
  <c r="L83" i="11"/>
  <c r="V82" i="11"/>
  <c r="Q82" i="11"/>
  <c r="L82" i="11"/>
  <c r="Q81" i="11"/>
  <c r="V81" i="11" s="1"/>
  <c r="J81" i="11"/>
  <c r="L81" i="11" s="1"/>
  <c r="Q80" i="11"/>
  <c r="V80" i="11" s="1"/>
  <c r="L80" i="11"/>
  <c r="U79" i="11"/>
  <c r="Q79" i="11"/>
  <c r="U78" i="11"/>
  <c r="Q78" i="11"/>
  <c r="V77" i="11"/>
  <c r="Q77" i="11"/>
  <c r="L77" i="11"/>
  <c r="Q76" i="11"/>
  <c r="V76" i="11" s="1"/>
  <c r="J76" i="11"/>
  <c r="J87" i="11" s="1"/>
  <c r="C16" i="2" s="1"/>
  <c r="Q75" i="11"/>
  <c r="V75" i="11" s="1"/>
  <c r="L75" i="11"/>
  <c r="V74" i="11"/>
  <c r="Q74" i="11"/>
  <c r="L74" i="11"/>
  <c r="Q73" i="11"/>
  <c r="V73" i="11" s="1"/>
  <c r="L73" i="11"/>
  <c r="Q72" i="11"/>
  <c r="V72" i="11" s="1"/>
  <c r="L72" i="11"/>
  <c r="V66" i="11"/>
  <c r="L66" i="11"/>
  <c r="Q65" i="11"/>
  <c r="V65" i="11" s="1"/>
  <c r="L65" i="11"/>
  <c r="V64" i="11"/>
  <c r="L64" i="11"/>
  <c r="V63" i="11"/>
  <c r="L63" i="11"/>
  <c r="Q62" i="11"/>
  <c r="V62" i="11" s="1"/>
  <c r="L62" i="11"/>
  <c r="V61" i="11"/>
  <c r="L61" i="11"/>
  <c r="V60" i="11"/>
  <c r="L60" i="11"/>
  <c r="V59" i="11"/>
  <c r="L59" i="11"/>
  <c r="Q58" i="11"/>
  <c r="V58" i="11" s="1"/>
  <c r="L58" i="11"/>
  <c r="Q57" i="11"/>
  <c r="V57" i="11" s="1"/>
  <c r="J57" i="11"/>
  <c r="J67" i="11" s="1"/>
  <c r="C13" i="2" s="1"/>
  <c r="Q56" i="11"/>
  <c r="V56" i="11" s="1"/>
  <c r="L56" i="11"/>
  <c r="V55" i="11"/>
  <c r="Q55" i="11"/>
  <c r="L55" i="11"/>
  <c r="Q54" i="11"/>
  <c r="V54" i="11" s="1"/>
  <c r="L54" i="11"/>
  <c r="V53" i="11"/>
  <c r="Q53" i="11"/>
  <c r="L53" i="11"/>
  <c r="Q47" i="11"/>
  <c r="V47" i="11" s="1"/>
  <c r="L47" i="11"/>
  <c r="Q46" i="11"/>
  <c r="V46" i="11" s="1"/>
  <c r="L46" i="11"/>
  <c r="Q45" i="11"/>
  <c r="V45" i="11" s="1"/>
  <c r="L45" i="11"/>
  <c r="Q44" i="11"/>
  <c r="V44" i="11" s="1"/>
  <c r="L44" i="11"/>
  <c r="Q43" i="11"/>
  <c r="V43" i="11" s="1"/>
  <c r="L43" i="11"/>
  <c r="Q42" i="11"/>
  <c r="V42" i="11" s="1"/>
  <c r="J42" i="11"/>
  <c r="L42" i="11" s="1"/>
  <c r="Q41" i="11"/>
  <c r="V41" i="11" s="1"/>
  <c r="L41" i="11"/>
  <c r="Q40" i="11"/>
  <c r="V40" i="11" s="1"/>
  <c r="L40" i="11"/>
  <c r="Q39" i="11"/>
  <c r="V39" i="11" s="1"/>
  <c r="L39" i="11"/>
  <c r="Q38" i="11"/>
  <c r="V38" i="11" s="1"/>
  <c r="L38" i="11"/>
  <c r="Q37" i="11"/>
  <c r="V37" i="11" s="1"/>
  <c r="L37" i="11"/>
  <c r="Q36" i="11"/>
  <c r="V36" i="11" s="1"/>
  <c r="L36" i="11"/>
  <c r="V35" i="11"/>
  <c r="L35" i="11"/>
  <c r="Q34" i="11"/>
  <c r="V34" i="11" s="1"/>
  <c r="J34" i="11"/>
  <c r="L34" i="11" s="1"/>
  <c r="Q33" i="11"/>
  <c r="V33" i="11" s="1"/>
  <c r="L33" i="11"/>
  <c r="J33" i="11"/>
  <c r="V32" i="11"/>
  <c r="Q32" i="11"/>
  <c r="L32" i="11"/>
  <c r="L48" i="11" s="1"/>
  <c r="B12" i="2" s="1"/>
  <c r="J32" i="11"/>
  <c r="J48" i="11" s="1"/>
  <c r="C12" i="2" s="1"/>
  <c r="V26" i="11"/>
  <c r="L26" i="11"/>
  <c r="V25" i="11"/>
  <c r="L25" i="11"/>
  <c r="Q24" i="11"/>
  <c r="V24" i="11" s="1"/>
  <c r="J24" i="11"/>
  <c r="L24" i="11" s="1"/>
  <c r="Q23" i="11"/>
  <c r="V23" i="11" s="1"/>
  <c r="J23" i="11"/>
  <c r="J27" i="11" s="1"/>
  <c r="C11" i="2" s="1"/>
  <c r="C20" i="2" s="1"/>
  <c r="V22" i="11"/>
  <c r="L22" i="11"/>
  <c r="Q21" i="11"/>
  <c r="V21" i="11" s="1"/>
  <c r="L21" i="11"/>
  <c r="V20" i="11"/>
  <c r="Q20" i="11"/>
  <c r="L20" i="11"/>
  <c r="V19" i="11"/>
  <c r="L19" i="11"/>
  <c r="V18" i="11"/>
  <c r="L18" i="11"/>
  <c r="V17" i="11"/>
  <c r="L17" i="11"/>
  <c r="V16" i="11"/>
  <c r="L16" i="11"/>
  <c r="V15" i="11"/>
  <c r="L15" i="11"/>
  <c r="C30" i="2"/>
  <c r="B30" i="2"/>
  <c r="C18" i="2"/>
  <c r="C14" i="2"/>
  <c r="J118" i="11" l="1"/>
  <c r="L23" i="11"/>
  <c r="L27" i="11" s="1"/>
  <c r="B11" i="2" s="1"/>
  <c r="L76" i="11"/>
  <c r="L87" i="11" s="1"/>
  <c r="B16" i="2" s="1"/>
  <c r="L57" i="11"/>
  <c r="L67" i="11" s="1"/>
  <c r="B13" i="2" s="1"/>
  <c r="B20" i="2" l="1"/>
  <c r="L108" i="9" l="1"/>
  <c r="C14" i="15" s="1"/>
  <c r="B18" i="14" l="1"/>
  <c r="C18" i="14" l="1"/>
  <c r="E14" i="15"/>
  <c r="L99" i="9"/>
  <c r="L25" i="9" l="1"/>
  <c r="B14" i="14"/>
  <c r="C13" i="15"/>
  <c r="D14" i="15"/>
  <c r="D24" i="15" s="1"/>
  <c r="C24" i="15"/>
  <c r="L90" i="9"/>
  <c r="C12" i="15" s="1"/>
  <c r="L81" i="9"/>
  <c r="C11" i="15" l="1"/>
  <c r="B16" i="14"/>
  <c r="B11" i="14"/>
  <c r="B24" i="14"/>
  <c r="B30" i="14" s="1"/>
  <c r="C8" i="15"/>
  <c r="E24" i="15"/>
  <c r="C11" i="14"/>
  <c r="E8" i="15"/>
  <c r="C24" i="14"/>
  <c r="C30" i="14" s="1"/>
  <c r="E13" i="15"/>
  <c r="C14" i="14"/>
  <c r="C23" i="15" l="1"/>
  <c r="D13" i="15"/>
  <c r="D23" i="15" s="1"/>
  <c r="C18" i="15"/>
  <c r="D8" i="15"/>
  <c r="E11" i="15"/>
  <c r="L42" i="9"/>
  <c r="L61" i="9"/>
  <c r="B13" i="14" l="1"/>
  <c r="C10" i="15"/>
  <c r="C9" i="15"/>
  <c r="B12" i="14"/>
  <c r="E12" i="15"/>
  <c r="D11" i="15"/>
  <c r="D21" i="15" s="1"/>
  <c r="C21" i="15"/>
  <c r="D18" i="15"/>
  <c r="E18" i="15" s="1"/>
  <c r="C16" i="14"/>
  <c r="E23" i="15"/>
  <c r="B20" i="14" l="1"/>
  <c r="C15" i="15"/>
  <c r="E21" i="15"/>
  <c r="C13" i="14"/>
  <c r="C12" i="14"/>
  <c r="E9" i="15"/>
  <c r="D12" i="15"/>
  <c r="D22" i="15" s="1"/>
  <c r="C22" i="15"/>
  <c r="C20" i="14" l="1"/>
  <c r="E10" i="15"/>
  <c r="D10" i="15" s="1"/>
  <c r="D20" i="15" s="1"/>
  <c r="E22" i="15"/>
  <c r="D9" i="15"/>
  <c r="C19" i="15"/>
  <c r="E15" i="15"/>
  <c r="C25" i="15" s="1"/>
  <c r="C20" i="15" l="1"/>
  <c r="E20" i="15"/>
  <c r="D19" i="15"/>
  <c r="E19" i="15" s="1"/>
  <c r="D15" i="15"/>
  <c r="D25" i="15" s="1"/>
  <c r="E25" i="15" s="1"/>
</calcChain>
</file>

<file path=xl/comments1.xml><?xml version="1.0" encoding="utf-8"?>
<comments xmlns="http://schemas.openxmlformats.org/spreadsheetml/2006/main">
  <authors>
    <author>THAIS</author>
    <author>USUARIO PLANEJAMENTO</author>
  </authors>
  <commentList>
    <comment ref="C23" authorId="0">
      <text>
        <r>
          <rPr>
            <b/>
            <sz val="9"/>
            <color indexed="81"/>
            <rFont val="Tahoma"/>
            <family val="2"/>
          </rPr>
          <t>THAIS:</t>
        </r>
        <r>
          <rPr>
            <sz val="9"/>
            <color indexed="81"/>
            <rFont val="Tahoma"/>
            <family val="2"/>
          </rPr>
          <t xml:space="preserve">
atualizado pela planilha da engenharia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THAIS:</t>
        </r>
        <r>
          <rPr>
            <sz val="9"/>
            <color indexed="81"/>
            <rFont val="Tahoma"/>
            <family val="2"/>
          </rPr>
          <t xml:space="preserve">
atualizado pela planilha da engenharia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THAIS:</t>
        </r>
        <r>
          <rPr>
            <sz val="9"/>
            <color indexed="81"/>
            <rFont val="Tahoma"/>
            <family val="2"/>
          </rPr>
          <t xml:space="preserve">
Sub-bacias 1, 2 e UNA</t>
        </r>
      </text>
    </comment>
    <comment ref="C93" authorId="0">
      <text>
        <r>
          <rPr>
            <b/>
            <sz val="9"/>
            <color indexed="81"/>
            <rFont val="Tahoma"/>
            <family val="2"/>
          </rPr>
          <t>THAIS:</t>
        </r>
        <r>
          <rPr>
            <sz val="9"/>
            <color indexed="81"/>
            <rFont val="Tahoma"/>
            <family val="2"/>
          </rPr>
          <t xml:space="preserve">
aplicada a correção do dólar a 3,17</t>
        </r>
      </text>
    </comment>
    <comment ref="S110" authorId="1">
      <text>
        <r>
          <rPr>
            <b/>
            <sz val="9"/>
            <color indexed="81"/>
            <rFont val="Tahoma"/>
            <family val="2"/>
          </rPr>
          <t>USUARIO PLANEJAMENTO:</t>
        </r>
        <r>
          <rPr>
            <sz val="9"/>
            <color indexed="81"/>
            <rFont val="Tahoma"/>
            <family val="2"/>
          </rPr>
          <t xml:space="preserve">
NO MOMENTO FINAL DA CONTRAAÇÃO E RECEBIMENTO DO NUMERO PRISME, ATUALIZAR VALORES</t>
        </r>
      </text>
    </comment>
    <comment ref="Q111" authorId="1">
      <text>
        <r>
          <rPr>
            <b/>
            <sz val="9"/>
            <color indexed="81"/>
            <rFont val="Tahoma"/>
            <family val="2"/>
          </rPr>
          <t>USUARIO PLANEJAMENTO:</t>
        </r>
        <r>
          <rPr>
            <sz val="9"/>
            <color indexed="81"/>
            <rFont val="Tahoma"/>
            <family val="2"/>
          </rPr>
          <t xml:space="preserve">
SATA DO INÍCIO DA 1ª TRANSFERENCIA = QUANDO SE INICIA O PROCESSO DE CONTRATAAÇÃO E TRABALHO</t>
        </r>
      </text>
    </comment>
  </commentList>
</comments>
</file>

<file path=xl/comments2.xml><?xml version="1.0" encoding="utf-8"?>
<comments xmlns="http://schemas.openxmlformats.org/spreadsheetml/2006/main">
  <authors>
    <author>THAIS</author>
    <author>USUARIO PLANEJAMENTO</author>
  </authors>
  <commentList>
    <comment ref="C87" authorId="0">
      <text>
        <r>
          <rPr>
            <b/>
            <sz val="9"/>
            <color indexed="81"/>
            <rFont val="Tahoma"/>
            <family val="2"/>
          </rPr>
          <t>THAIS:</t>
        </r>
        <r>
          <rPr>
            <sz val="9"/>
            <color indexed="81"/>
            <rFont val="Tahoma"/>
            <family val="2"/>
          </rPr>
          <t xml:space="preserve">
aplicada a correção do dólar a 3,17</t>
        </r>
      </text>
    </comment>
    <comment ref="S102" authorId="1">
      <text>
        <r>
          <rPr>
            <b/>
            <sz val="9"/>
            <color indexed="81"/>
            <rFont val="Tahoma"/>
            <family val="2"/>
          </rPr>
          <t>USUARIO PLANEJAMENTO:</t>
        </r>
        <r>
          <rPr>
            <sz val="9"/>
            <color indexed="81"/>
            <rFont val="Tahoma"/>
            <family val="2"/>
          </rPr>
          <t xml:space="preserve">
NO MOMENTO FINAL DA CONTRAAÇÃO E RECEBIMENTO DO NUMERO PRISME, ATUALIZAR VALORES</t>
        </r>
      </text>
    </comment>
    <comment ref="Q103" authorId="1">
      <text>
        <r>
          <rPr>
            <b/>
            <sz val="9"/>
            <color indexed="81"/>
            <rFont val="Tahoma"/>
            <family val="2"/>
          </rPr>
          <t>USUARIO PLANEJAMENTO:</t>
        </r>
        <r>
          <rPr>
            <sz val="9"/>
            <color indexed="81"/>
            <rFont val="Tahoma"/>
            <family val="2"/>
          </rPr>
          <t xml:space="preserve">
SATA DO INÍCIO DA 1ª TRANSFERENCIA = QUANDO SE INICIA O PROCESSO DE CONTRATAAÇÃO E TRABALHO</t>
        </r>
      </text>
    </comment>
  </commentList>
</comments>
</file>

<file path=xl/sharedStrings.xml><?xml version="1.0" encoding="utf-8"?>
<sst xmlns="http://schemas.openxmlformats.org/spreadsheetml/2006/main" count="2277" uniqueCount="735">
  <si>
    <t>Nombre Organismo Prestatario</t>
  </si>
  <si>
    <t>Nombre Organismo Sub-Ejecutor (si aplica)</t>
  </si>
  <si>
    <t>Iniciales Organismo Sub-ejecutor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</si>
  <si>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</si>
  <si>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</si>
  <si>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</si>
  <si>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t>Componente 5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</si>
  <si>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</si>
  <si>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</si>
  <si>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</si>
  <si>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</si>
  <si>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</si>
  <si>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</si>
  <si>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</si>
  <si>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</si>
  <si>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</si>
  <si>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</si>
  <si>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</si>
  <si>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</si>
  <si>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</si>
  <si>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</si>
  <si>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</si>
  <si>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</si>
  <si>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</si>
  <si>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</si>
  <si>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</si>
  <si>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</si>
  <si>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</si>
  <si>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4. Componentes</t>
  </si>
  <si>
    <t>Componente de Inversión</t>
  </si>
  <si>
    <r>
      <t xml:space="preserve">Componente 2 - </t>
    </r>
    <r>
      <rPr>
        <i/>
        <sz val="10"/>
        <rFont val="Calibri"/>
        <family val="2"/>
      </rPr>
      <t>Descripción</t>
    </r>
  </si>
  <si>
    <r>
      <t xml:space="preserve">Componente 4 - </t>
    </r>
    <r>
      <rPr>
        <i/>
        <sz val="10"/>
        <rFont val="Calibri"/>
        <family val="2"/>
      </rPr>
      <t>Descripción</t>
    </r>
  </si>
  <si>
    <r>
      <t xml:space="preserve">Componente 5 - </t>
    </r>
    <r>
      <rPr>
        <i/>
        <sz val="10"/>
        <rFont val="Calibri"/>
        <family val="2"/>
      </rPr>
      <t>Descripción</t>
    </r>
  </si>
  <si>
    <r>
      <t xml:space="preserve">Componente 6 - </t>
    </r>
    <r>
      <rPr>
        <i/>
        <sz val="10"/>
        <rFont val="Calibri"/>
        <family val="2"/>
      </rPr>
      <t>Descripción</t>
    </r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</si>
  <si>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disponiveis:</t>
  </si>
  <si>
    <t xml:space="preserve">Instrucções Gerais </t>
  </si>
  <si>
    <t>Pregão eletronico/Ata</t>
  </si>
  <si>
    <t>Colocar "sistema nacional" na coluna de método e na coluna de revisão/supervisão + indicar o método (pregão eletrônico ou ata de registro de preços) na coluna de "comentário". Não serão aceitos os processos usando um sistema nacional com revisão ex-ante nem ex-post</t>
  </si>
  <si>
    <t>Procesos com 100% de contrapartida</t>
  </si>
  <si>
    <t>Colocar "sistema nacional" na coluna de método e na coluna de revisão/supervisão + indicar o método e "contrapartida"' na coluna" "comentário"</t>
  </si>
  <si>
    <t xml:space="preserve">Instruções </t>
  </si>
  <si>
    <t>Categoria/ Componente</t>
  </si>
  <si>
    <t>colocar o Nº de componente associado</t>
  </si>
  <si>
    <t>Objeto</t>
  </si>
  <si>
    <t>Objeto principal da licitação</t>
  </si>
  <si>
    <t>Descrição Adicional</t>
  </si>
  <si>
    <t>Complementar as informações do objeto</t>
  </si>
  <si>
    <t>Selecionar no menu suspenso</t>
  </si>
  <si>
    <t>Revisão/Supervisão</t>
  </si>
  <si>
    <t>Sistema Nacional</t>
  </si>
  <si>
    <t>Ex-Post</t>
  </si>
  <si>
    <t>Ex-Ante</t>
  </si>
  <si>
    <t>Status</t>
  </si>
  <si>
    <t>Previsto</t>
  </si>
  <si>
    <t>Processo em curso</t>
  </si>
  <si>
    <t>ReLicitação</t>
  </si>
  <si>
    <t>Processo Cancelado</t>
  </si>
  <si>
    <t>Declaração de Licitação Deserta</t>
  </si>
  <si>
    <t>Rejeição de todas as propostas</t>
  </si>
  <si>
    <t>Contrato em Execução</t>
  </si>
  <si>
    <t>Contrato concluído</t>
  </si>
  <si>
    <t>Categoria</t>
  </si>
  <si>
    <t xml:space="preserve">Metodos </t>
  </si>
  <si>
    <t>Consultoria firmas e Capacitacão</t>
  </si>
  <si>
    <t>Seleção Baseada na Qualidade e Custo  (SBQC)</t>
  </si>
  <si>
    <t>Seleção Baseada na Qualidade  (SBQ)</t>
  </si>
  <si>
    <t>Seleção Baseada na Qualificação do Consultor (SQC)</t>
  </si>
  <si>
    <t>Contratação Direta (CD)</t>
  </si>
  <si>
    <t>Sistema Nacional (SN)</t>
  </si>
  <si>
    <t>Seleção Baseada no Menor Custo  (SBMC)</t>
  </si>
  <si>
    <t>Seleção Baseado em Orçamento Fixo (SBOF)</t>
  </si>
  <si>
    <t>Bens, obras e Serviços</t>
  </si>
  <si>
    <t>Licitação Pública Internacional (LPI)</t>
  </si>
  <si>
    <t>Licitação Pública Nacional (LPN)</t>
  </si>
  <si>
    <t>Comparação de Preços (CP)</t>
  </si>
  <si>
    <t>Licitação  Internacional Limitada (LIL)</t>
  </si>
  <si>
    <t>Licitação Pública Internacional com Pré-qualificação</t>
  </si>
  <si>
    <t>Licitação Pública Internacional em 2 etapas </t>
  </si>
  <si>
    <t>Consultoria Individual</t>
  </si>
  <si>
    <t>Comparação de Qualificações (3 CV's)</t>
  </si>
  <si>
    <t>Exemplos</t>
  </si>
  <si>
    <t>Metodos de licitação nacional</t>
  </si>
  <si>
    <t>Pregão Presencial</t>
  </si>
  <si>
    <t>Ata de registro de preços</t>
  </si>
  <si>
    <t>Concorrencia Publica Nacional</t>
  </si>
  <si>
    <t>Tomada de preços</t>
  </si>
  <si>
    <t>Carta convite</t>
  </si>
  <si>
    <t>Contrataçõ direta</t>
  </si>
  <si>
    <t>BRASIL</t>
  </si>
  <si>
    <t>*: Campos obrigatorios</t>
  </si>
  <si>
    <t>INFORMAÇÃO PARA PREENCHIMENTO INICIAL DO PLANO DE AQUISIÇÕES (EM CURSO E/OU ÚLTIMO APRESENTADO)</t>
  </si>
  <si>
    <t>OBRAS</t>
  </si>
  <si>
    <t>Unidade Executora*</t>
  </si>
  <si>
    <t>Objeto*</t>
  </si>
  <si>
    <t>Descrição adicional:</t>
  </si>
  <si>
    <r>
      <t xml:space="preserve">Método 
</t>
    </r>
    <r>
      <rPr>
        <i/>
        <sz val="10"/>
        <color indexed="9"/>
        <rFont val="Calibri"/>
        <family val="2"/>
      </rPr>
      <t>(Selecionar uma das Opções)</t>
    </r>
    <r>
      <rPr>
        <sz val="10"/>
        <color indexed="9"/>
        <rFont val="Calibri"/>
        <family val="2"/>
      </rPr>
      <t>:*</t>
    </r>
  </si>
  <si>
    <t>Quantidade de Lotes:</t>
  </si>
  <si>
    <t>Número de Processo:</t>
  </si>
  <si>
    <t>Montante Estimado *</t>
  </si>
  <si>
    <t>Componente/Categoria :*</t>
  </si>
  <si>
    <t>Método de Revisão (Selecionar uma das opções):*</t>
  </si>
  <si>
    <t>Datas Estimadas*</t>
  </si>
  <si>
    <t>Comentários - para Sistema Nacional incluir modalidade de licitação</t>
  </si>
  <si>
    <t>Numero PRISM</t>
  </si>
  <si>
    <t>Montante Estimado em US$:</t>
  </si>
  <si>
    <t>Montante Estimado % BID:</t>
  </si>
  <si>
    <t>Montante Estimado % Contrapartida:</t>
  </si>
  <si>
    <t>Publicação do Anúncio/Convite</t>
  </si>
  <si>
    <t>Assinatura do Contrato</t>
  </si>
  <si>
    <t>BENS</t>
  </si>
  <si>
    <t>Unidade Executora:</t>
  </si>
  <si>
    <t xml:space="preserve">Montante Estimado </t>
  </si>
  <si>
    <t>Categoria de Investimento:</t>
  </si>
  <si>
    <t>Método de Revisão (Selecionar uma das opções):</t>
  </si>
  <si>
    <t>Datas Estimadas</t>
  </si>
  <si>
    <t>SERVIÇOS QUE NÃO SÃO DE CONSULTORIA</t>
  </si>
  <si>
    <t>CONSULTORIAS FIRMAS</t>
  </si>
  <si>
    <t>Número do Processo:</t>
  </si>
  <si>
    <t>Publicação  Manifestação de Interesse</t>
  </si>
  <si>
    <t>CONSULTORIAS INDIVIDUAL</t>
  </si>
  <si>
    <t>Não Objeção aos  TDR da Atividade</t>
  </si>
  <si>
    <t>Assinatura Contrato</t>
  </si>
  <si>
    <t>CAPACITAÇÃO</t>
  </si>
  <si>
    <t xml:space="preserve"> Publicação  Manifestação de Interesse</t>
  </si>
  <si>
    <t>Objeto da Transferencia:</t>
  </si>
  <si>
    <t>Quantidade Estimada de Subprojetos:</t>
  </si>
  <si>
    <t>Comentários</t>
  </si>
  <si>
    <t>Assinatura do Contrato/ Convênio por Adjudicação dos Subprojetos</t>
  </si>
  <si>
    <t>Data de 
Transferencia</t>
  </si>
  <si>
    <t>Rejeição de todas as Propostas</t>
  </si>
  <si>
    <t>Contrato Concluído</t>
  </si>
  <si>
    <t>Consultoria firmas</t>
  </si>
  <si>
    <t>Seleção Baseada na Qualidade e Custo (SBQC)</t>
  </si>
  <si>
    <t>Seleção Baseada na Qualidade (SBQ)</t>
  </si>
  <si>
    <t>Seleção Baseada no Menor Custo (SBMC) </t>
  </si>
  <si>
    <t>Licitação Internacional Limitada (LIL)</t>
  </si>
  <si>
    <t>Licitação Pública Internacional com Pre-qualificação</t>
  </si>
  <si>
    <t xml:space="preserve">Comparação de Qualificações (3 CV's) </t>
  </si>
  <si>
    <t>OK</t>
  </si>
  <si>
    <t>NÃO</t>
  </si>
  <si>
    <t>Programa de Saneamento Básico da Bacia da Estrada Nova - PROMABEN II</t>
  </si>
  <si>
    <r>
      <t xml:space="preserve">Contrato de Empréstimo: </t>
    </r>
    <r>
      <rPr>
        <b/>
        <sz val="12"/>
        <rFont val="Calibri"/>
        <family val="2"/>
        <scheme val="minor"/>
      </rPr>
      <t xml:space="preserve">3303/ </t>
    </r>
    <r>
      <rPr>
        <b/>
        <sz val="12"/>
        <color rgb="FF000000"/>
        <rFont val="Calibri"/>
        <family val="2"/>
        <scheme val="minor"/>
      </rPr>
      <t>OC-BR</t>
    </r>
  </si>
  <si>
    <t>Atualizado por: Equipe UCP</t>
  </si>
  <si>
    <t>UCP</t>
  </si>
  <si>
    <t>1.2 / 1.3</t>
  </si>
  <si>
    <t>1.3</t>
  </si>
  <si>
    <t>2.2</t>
  </si>
  <si>
    <t>3.1</t>
  </si>
  <si>
    <t>2.1</t>
  </si>
  <si>
    <t>3.2</t>
  </si>
  <si>
    <t>1.1</t>
  </si>
  <si>
    <t>Locação de veículos para acompanhamento da execução das obras e serviços para UCP.</t>
  </si>
  <si>
    <t>Locação de equipamentos fotocopiador digital com material e manutenção inclusos para UCP.</t>
  </si>
  <si>
    <t xml:space="preserve"> </t>
  </si>
  <si>
    <t>Na assinatura</t>
  </si>
  <si>
    <t>OS</t>
  </si>
  <si>
    <t>DIAS</t>
  </si>
  <si>
    <t>Tabela de Modalidades - BID</t>
  </si>
  <si>
    <t>LPN - OBRAS</t>
  </si>
  <si>
    <t>LPN - BENS</t>
  </si>
  <si>
    <t>LPN - SERVIÇOS</t>
  </si>
  <si>
    <t>CP - SERVIÇOS</t>
  </si>
  <si>
    <t>CP - OBRAS</t>
  </si>
  <si>
    <t>CP - BENS</t>
  </si>
  <si>
    <t>SBQC - SELEÇÃO DE CONSULTORIA</t>
  </si>
  <si>
    <t>SBQ - SELEÇÃO DE CONSULTORIA</t>
  </si>
  <si>
    <t>CI - SELEÇÃO DE CONSULTOR INDIVID.</t>
  </si>
  <si>
    <t>SQC - SELEÇÃO DE CONSULTORIA</t>
  </si>
  <si>
    <t>CD - EMPRESA DE CONSULTORIA</t>
  </si>
  <si>
    <t>CD - CONSULTORIA INDIVIDUAL</t>
  </si>
  <si>
    <t>CD - SERVIÇOS TÉCNICOS</t>
  </si>
  <si>
    <t>CD - BENS</t>
  </si>
  <si>
    <t>SISTEMA NACIONAL - PE</t>
  </si>
  <si>
    <t>1.6</t>
  </si>
  <si>
    <t>1.2</t>
  </si>
  <si>
    <t>1.8</t>
  </si>
  <si>
    <t>2.7</t>
  </si>
  <si>
    <t>3.8</t>
  </si>
  <si>
    <t>Revisão</t>
  </si>
  <si>
    <t>ex-ante</t>
  </si>
  <si>
    <t>Componente 1 - OBRAS DE INFRAESTRUTURA</t>
  </si>
  <si>
    <t>Componente 2 - SUSTENTABILIDADE E FORTALECIMENTO INSTITUCIONAL</t>
  </si>
  <si>
    <t>3º TRIMESTRE 2017</t>
  </si>
  <si>
    <t>2° TRIMESTRE 2022</t>
  </si>
  <si>
    <t>CONTRATO DE EMPRÉSTIMO 3303/0C-BR</t>
  </si>
  <si>
    <t>Valor</t>
  </si>
  <si>
    <t>&gt;5 Milhões</t>
  </si>
  <si>
    <t>&lt;25 Milhões</t>
  </si>
  <si>
    <t>&gt;1 Milhão</t>
  </si>
  <si>
    <t>ex-post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</si>
  <si>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200mil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</si>
  <si>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25 Milhões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</si>
  <si>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5 Milhões</t>
    </r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</si>
  <si>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25 Milhões</t>
    </r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</si>
  <si>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5 Milhões</t>
    </r>
  </si>
  <si>
    <t>LPIL - SERVIÇOS, OBRAS E BENS</t>
  </si>
  <si>
    <t>Método</t>
  </si>
  <si>
    <t>LPI</t>
  </si>
  <si>
    <t>Aplicabilidade</t>
  </si>
  <si>
    <t>Sigla</t>
  </si>
  <si>
    <t>Licitação Pública Internacional</t>
  </si>
  <si>
    <t>SERVIÇOS</t>
  </si>
  <si>
    <t>Natureza</t>
  </si>
  <si>
    <t>MÉTODO / SIGLA</t>
  </si>
  <si>
    <t>TIPO</t>
  </si>
  <si>
    <t>VALOR</t>
  </si>
  <si>
    <t>REVISÃO</t>
  </si>
  <si>
    <t>APLICABILIDADE/REQUISITOS DO PROCESSO</t>
  </si>
  <si>
    <t>EMPRESAS - CONSÓRCIO (P. JURÍDICA)</t>
  </si>
  <si>
    <r>
      <rPr>
        <sz val="13"/>
        <color theme="1"/>
        <rFont val="Calibri"/>
        <family val="2"/>
      </rPr>
      <t xml:space="preserve">≥ </t>
    </r>
    <r>
      <rPr>
        <sz val="13"/>
        <color theme="1"/>
        <rFont val="Calibri"/>
        <family val="2"/>
        <scheme val="minor"/>
      </rPr>
      <t>de US$ 25 milhões</t>
    </r>
  </si>
  <si>
    <t>ex ante.</t>
  </si>
  <si>
    <t>• É exigido em processos de contratação de obras com custo estimado em US$ 25 milhões ou mais.
• Avaliação com base no atendimento das Especificações Técnicas/Requisitos apresentados
no Edital e Menor Custo da proposta, ou seja, o Preço é o principal fator;</t>
  </si>
  <si>
    <t>Bens e serviços</t>
  </si>
  <si>
    <t>≥  de US$ 5 milhões</t>
  </si>
  <si>
    <t xml:space="preserve">
• É exigido em processos de aquisição de bens e serviços que não são de consultoria com custo estimado em US$ 5 milhões ou mais.
• Avaliação com base no atendimento das Especificações Técnicas/Requisitos apresentados
no Edital e Menor Custo da proposta, ou seja, o Preço é o principal fator;
</t>
  </si>
  <si>
    <t>Licitação Pública Internacional Limitada (LIL)</t>
  </si>
  <si>
    <t>Obras, bens e serviços</t>
  </si>
  <si>
    <t>• Este método é utilizado em processos quando o número de Fornecedores é limitado. Nesse sentido, aplicam-se todos os requisitos da LPI e, adicionalmente, enviam-se convites diretos aos fornecedores identificados no mercado.</t>
  </si>
  <si>
    <t>Licitação Pública Nacional (LPN)</t>
  </si>
  <si>
    <t xml:space="preserve">Obras </t>
  </si>
  <si>
    <t>&gt; de US$ 25 milhões</t>
  </si>
  <si>
    <t xml:space="preserve">
• Este método é utilizado em processos, com custo estimado, abaixo dos valores de contratação de obras da LPI. Avaliação com base no atendimento das Especificações Técnicas/Requisitos apresentados
no Edital e Menor Custo da proposta, ou seja, o Preço é o principal fator.</t>
  </si>
  <si>
    <t>Bens e
Serviços</t>
  </si>
  <si>
    <t>&gt; de US$ 5 milhões</t>
  </si>
  <si>
    <r>
      <t xml:space="preserve">• Este método é utilizado em processos, com custo estimado, abaixo dos valores deaquisição de bens e serviços da LPI. </t>
    </r>
    <r>
      <rPr>
        <b/>
        <u/>
        <sz val="13"/>
        <color theme="1"/>
        <rFont val="Calibri"/>
        <family val="2"/>
        <scheme val="minor"/>
      </rPr>
      <t>Em processos deste tipo, a critério do Banco e acordado no Plano de Aquisições do Projeto, podem ser utilizados os Sistemas de Compras Eletrônicas (Pregão) e/ou Ata de Registro de Preços</t>
    </r>
    <r>
      <rPr>
        <sz val="13"/>
        <color theme="1"/>
        <rFont val="Calibri"/>
        <family val="2"/>
        <scheme val="minor"/>
      </rPr>
      <t xml:space="preserve">;
• Avaliação com base no atendimento das Especificações Técnicas/Requisitos apresentados no Edital e Menor Custo da proposta, ou seja, o Preço é o principal fator;
</t>
    </r>
  </si>
  <si>
    <t>Comparação de Preços (CP)</t>
  </si>
  <si>
    <t>&gt;
de US$ 500 mil. Adicionalmente, para obras simples &gt; de
US$ 25 milhões</t>
  </si>
  <si>
    <r>
      <t xml:space="preserve">•  Trata-se de método simplificado, baseado na comparação de, no mínimo, três propostas comparáveis e válidas, </t>
    </r>
    <r>
      <rPr>
        <b/>
        <u/>
        <sz val="13"/>
        <color theme="1"/>
        <rFont val="Calibri"/>
        <family val="2"/>
        <scheme val="minor"/>
      </rPr>
      <t>apropriado à  obras civis simples, de pequeno valor</t>
    </r>
    <r>
      <rPr>
        <sz val="13"/>
        <color theme="1"/>
        <rFont val="Calibri"/>
        <family val="2"/>
        <scheme val="minor"/>
      </rPr>
      <t>. 
• Avaliação com base no atendimento das Especificações Técnicas/Requisitos apresentados
no Edital e Menor Custo da proposta, ou seja, o Preço é o principal fator.</t>
    </r>
  </si>
  <si>
    <t>Bens e Serviços Comuns</t>
  </si>
  <si>
    <t>&gt; de
US$ 100 mil. Adicionalmente, para bens e serviços comuns ou de prateleira, &gt; US$ 5 milhões.</t>
  </si>
  <si>
    <r>
      <t xml:space="preserve">• Trata-se de método simplificado, baseado na comparação de, no mínimo, três propostas comparáveis e válidas, apropriado à </t>
    </r>
    <r>
      <rPr>
        <b/>
        <u/>
        <sz val="13"/>
        <color theme="1"/>
        <rFont val="Calibri"/>
        <family val="2"/>
        <scheme val="minor"/>
      </rPr>
      <t>aquisição de bens disponíveis para entrega imediata, “de prateleira”, produtos e serviços de pequeno valor sujeitos à especificação padronizada</t>
    </r>
    <r>
      <rPr>
        <sz val="13"/>
        <color theme="1"/>
        <rFont val="Calibri"/>
        <family val="2"/>
        <scheme val="minor"/>
      </rPr>
      <t xml:space="preserve">.
• Avaliação com base no atendimento das Especificações Técnicas/Requisitos apresentados
no Edital e Menor Custo da proposta, ou seja, o Preço é o principal fator. </t>
    </r>
  </si>
  <si>
    <t>Contratação Direta (CD)</t>
  </si>
  <si>
    <t xml:space="preserve">Qualquer valor, desde que se enquadre nas hipóteses do parágrafo 3.6 da GN2349 </t>
  </si>
  <si>
    <t>• A utilização deste método é entendida como uma exceção;
• Para sua utilização deve ser apresentada uma justificativa do porquê da não utilização dos outros métodos previstos e deve basear-se em uma ou mais das hipóteses/circunstâncias apresentadas no parágrafo 3.6 da GN 2349:                                                                                                    i) um contrato de bens ou obras em vigor, adjudicado de acordo com procedimentos aceites pelo Banco, pode ser aditado para inclusão de bens ou obras adicionais de natureza similar; ii) padronização de equipamento ou de peças de reposição, objetivando compatibilizá-los
com o equipamento existente; iii) o equipamento necessário é patenteado, só podendo ser obtido de uma única fonte; iv) empreiteiro responsável pelo planejamento de um determinado processo exige a compra de itens essenciais de um determinado Fornecedor como condição de garantia de desempenho; v) em circunstâncias excepcionais, tais como as decorrentes de desastres naturais.</t>
  </si>
  <si>
    <t>SELEÇÃO BASEADA NA QUALIDADE E CUSTO (SBQC)</t>
  </si>
  <si>
    <t>Qualquer valor desde que previsto na hipótese apresentada na GN 2350.</t>
  </si>
  <si>
    <t>ex ante</t>
  </si>
  <si>
    <t>• Consiste num processo competitivo entre empresas constantes de uma lista curta no qual são considerados a qualidade da proposta e o custo dos serviços para a definição do proponente vencedor. OAvaliação com base na Qualidade e Custo da proposta;
• Neste caso, aplica-se uma ponderação de 80 — técnica/20 — preço ou 70/30 para obtenção da nota final. A ganhadora será a proponente que obtenha a maior nota final.</t>
  </si>
  <si>
    <t>SELEÇÃO BASEADA NA QUALIDADE (SBQ)</t>
  </si>
  <si>
    <t xml:space="preserve">
• Recomenda-se a utilização deste método em processos com serviços complexos ou altamente especializados, para os quais houver dificuldade na definição precisa do TDR e dos insumos necessários aos consultores e para os quais os clientes esperam que os consultores imprimam caráter inovador às propostas;                                                                                                             • Em serviços que possam ser realizados de formas substancialmente diferentes, de modo que as propostas não sejam Suscetíveis de comparação;
• Em serviços que tenham grande impacto a longo prazo e cujo objetivo seja obter os melhores especialistas . A abertura da proposta financeira será, apenas, da ganhadora — de maior nota técnica. As demais propostas financeiras deverão, ao final do processo, er devolvidas fechadas;
• A ganhadora será a proponente que obtenha a maior pontuação técnica.</t>
  </si>
  <si>
    <t>SELEÇÃO BASEADA NO ORÇAMENTO FIXO (SBOF)</t>
  </si>
  <si>
    <t>• Este método é apropriado para serviços simples, que possam ser definidos com precisão e cujo orçamento seja fixo;
• Avaliação com predominância na Qualidade e um Custo Fixo pré-definido na Solicitação de Proposta (SDP);
•                                • A ganhadora será a proponente que obtenha a maior pontuação técnica e que tenha apresentado proposta financeira de valor igual ou inferior ao orçamento indicado na SDP.</t>
  </si>
  <si>
    <t>P. JURÍDICA</t>
  </si>
  <si>
    <t>SELEÇÃO BASEADA NO MENOR CUSTO (SBMC)</t>
  </si>
  <si>
    <t>• Recomenda-se a utilização deste método em processos em que os serviços sejam de natureza padronizada ou rotineira, por exemplo, projeto de engenharia de obras sem complexidade, para os quais já existem práticas e padrões bem estabelecidos;
• Avaliação com base na Qualidade e Menor Custo. Na SDP é estabelecida uma nota técnica “mínima” de qualificação, de 70 ou 80 pontos. As proponentes que obtenham nota inferior à mínima serão rejeitadas. As que obtenham a nota mínima ou superior a esta vão para a fase de abertura da proposta financeira em igualdade de condições;
• A ganhadora será a proponente que tenha atingido a nota técnica mínima e que apresente o menor preço.</t>
  </si>
  <si>
    <t>SELEÇÃO BASEADA NAS QUALIFICAÇÕES DO CONSULTOR (SQC)</t>
  </si>
  <si>
    <r>
      <rPr>
        <sz val="13"/>
        <color theme="1"/>
        <rFont val="Calibri"/>
        <family val="2"/>
      </rPr>
      <t xml:space="preserve">≤ </t>
    </r>
    <r>
      <rPr>
        <sz val="13"/>
        <color theme="1"/>
        <rFont val="Calibri"/>
        <family val="2"/>
        <scheme val="minor"/>
      </rPr>
      <t>US$ 200 mil.</t>
    </r>
  </si>
  <si>
    <t>Este método é adotado para serviços pequenos, para os quais não se
justificam a elaboração e avaliação de propostas competitivas;
• A utilização deste método se limita a processos com custo estimado abaixo de US$ 200 mil;
• Avaliação com predominância na Qualidade. Após a MI, apenas a selecionada
será convidada a apresentar uma proposta combinada técnica e de preço.</t>
  </si>
  <si>
    <t>CONTRATAÇÃO DIRETA (CD)</t>
  </si>
  <si>
    <t>Qualquer valor desde que previsto nas hipótese apresentadas no parágrafo 3.10 da GN 2350.</t>
  </si>
  <si>
    <t>• A utilização deste método é entendida como uma exceção.
• Para sua utilização deve ser apresentada uma justificativa do porquê da não utilização dos outros métodos previstos e esta deve basear-se em uma
ou mais das hipóteses apresentadas no parágrafo 3.10 da GN 2350.                                                  
• A Contratação Direta pode ser adequada apenas se representar evidente vantagem em relação à competição:                                                                                                                                                          a) para serviços que envolvam continuação decorrente de trabalhos anteriores já executados pela mesma empresa; b) em emergências, tais como: para atender a situações decorrentes de desastres e para serviços de consultoria necessários durante o período imediatamente posterior à emergência; c) para serviços muito pequenos33; ou d) quando apenas uma empresa mostrar-se qualificada ou com experiência de valor excepcional para a execução do serviço.</t>
  </si>
  <si>
    <t>P. FÍSICA</t>
  </si>
  <si>
    <t>CONSULTOR INDIVIDUAL (CI)</t>
  </si>
  <si>
    <t>Esse método se aplica aos casos em que: a) equipes não são necessárias para o desenvolvimento dos serviços/produtos;                                                                                                                                                    b) não é necessário qualquer apoio profissional externo adicional (escritórios residenciais); e c) a experiência e as qualificações do indivíduo são os requisitos principais. Quando a coordenação, administração ou responsabilidade coletiva forem dificultadas em virtude do número de pessoas, é aconselhável contratar uma empresa.O processo é formado da comparação/avaliação de, no mínimo, 3 (três) CVs, considerando o de maior experiência e qualificações técnicas selecionado para apresentar proposta e realizar os serviços.                                                                                                                                                                                                                                                                             Não se exige publicidade.</t>
  </si>
  <si>
    <t>sim</t>
  </si>
  <si>
    <t>UCP PROMABEN</t>
  </si>
  <si>
    <t>NÃO SE APLICA</t>
  </si>
  <si>
    <t>Componente  1: Obras de Infraestrutura</t>
  </si>
  <si>
    <t>Componente 2: Sustentabilidade e Fortalecimento Institucional</t>
  </si>
  <si>
    <t xml:space="preserve">Categoria: Engenharia e Administração </t>
  </si>
  <si>
    <t>Categoria: Custos Concorrentes</t>
  </si>
  <si>
    <t>ENXUGAR O PA PARA ENVIO AO BID PARA PUBLICAÇÃO</t>
  </si>
  <si>
    <t>Itemização PA Anterior (No.02)</t>
  </si>
  <si>
    <t>1.4</t>
  </si>
  <si>
    <t>1.5</t>
  </si>
  <si>
    <t>1.7</t>
  </si>
  <si>
    <t>1.9</t>
  </si>
  <si>
    <t>1.10</t>
  </si>
  <si>
    <t>1.11</t>
  </si>
  <si>
    <t>1.12</t>
  </si>
  <si>
    <t>2.3</t>
  </si>
  <si>
    <t>2.4</t>
  </si>
  <si>
    <t>2.5</t>
  </si>
  <si>
    <t>2.6</t>
  </si>
  <si>
    <t>2.8</t>
  </si>
  <si>
    <t>2.9</t>
  </si>
  <si>
    <t>3.3</t>
  </si>
  <si>
    <t>3.4</t>
  </si>
  <si>
    <t>3.5</t>
  </si>
  <si>
    <t>3.6</t>
  </si>
  <si>
    <t>3.7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</si>
  <si>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</si>
  <si>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</si>
  <si>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</si>
  <si>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</si>
  <si>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</si>
  <si>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</si>
  <si>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</si>
  <si>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</si>
  <si>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</si>
  <si>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</si>
  <si>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4.10</t>
  </si>
  <si>
    <t>4.11</t>
  </si>
  <si>
    <t>5.1</t>
  </si>
  <si>
    <t>5.3</t>
  </si>
  <si>
    <t>5.4</t>
  </si>
  <si>
    <t>5.6</t>
  </si>
  <si>
    <t>6.1</t>
  </si>
  <si>
    <t>6.2</t>
  </si>
  <si>
    <t>Item novo. Projeto incluido conforme Ajuda Memória de Missão de Inspeção de 19 à 22/09/17</t>
  </si>
  <si>
    <t>Documentos necessários à emissão da Licença Ambiental do Sistema de Esgotamento Sanitário, que estavam previstos para ocorrer no PROMABEN I, passaram para realização no PROMABEN II, sendo transferida, por conseguinte, a respectiva contratação.</t>
  </si>
  <si>
    <t>1.14</t>
  </si>
  <si>
    <t>1.15</t>
  </si>
  <si>
    <t>1.20</t>
  </si>
  <si>
    <t>1.21</t>
  </si>
  <si>
    <t>1.22</t>
  </si>
  <si>
    <t>1.24</t>
  </si>
  <si>
    <t>1.25</t>
  </si>
  <si>
    <t>Considerando o quantitativo reduzido de projetos executivos previstos para o PROMABEN II, é recomendável a junção dos serviços dos itens 4.1 e 4.2 (antigos 1.1 e 1.2 na versão 02 do PA),  com o objetivo de se realizar um único processo de seleção para contratação de empresa de consultoria que realize a supervisão das obras (H/Mês) e outra que elabore os projetos executivos (produto), em face ao princípio da economicidade na Administração Pública, garantindo a redução de gastos que entendemos desnecessários.</t>
  </si>
  <si>
    <t>3.11</t>
  </si>
  <si>
    <t>SUBTOTAL DE SERVIÇOS QUE NÃO SÃO DE CONSULTORIA</t>
  </si>
  <si>
    <t>Pregão Eletrônico</t>
  </si>
  <si>
    <t>SUBTOTAL DE OBRAS</t>
  </si>
  <si>
    <t>SUBTOTAL DE BENS</t>
  </si>
  <si>
    <r>
      <rPr>
        <b/>
        <sz val="10"/>
        <rFont val="Calibri"/>
        <family val="2"/>
        <scheme val="minor"/>
      </rPr>
      <t>Pregão Eletrônico</t>
    </r>
    <r>
      <rPr>
        <sz val="10"/>
        <rFont val="Calibri"/>
        <family val="2"/>
        <scheme val="minor"/>
      </rPr>
      <t>.</t>
    </r>
  </si>
  <si>
    <t>SUBTOTAL DE CONSULTORIAS FIRMAS</t>
  </si>
  <si>
    <t>SUBTOTAL DE CONSULTORIAS INDIVIDUAL</t>
  </si>
  <si>
    <t>SUBTOTAL DE SUBPROJETOS  - (ONEROSOS CONVÊNIOS)</t>
  </si>
  <si>
    <t>SUBTOTAL DE CAPACITAÇÃO</t>
  </si>
  <si>
    <t xml:space="preserve">PLANO DE AQUISIÇÕES (PA) - 5 anos de projeto (2018 a 2022) </t>
  </si>
  <si>
    <t>TOTAL (R$)</t>
  </si>
  <si>
    <t>1.1.7 e 1.1.8</t>
  </si>
  <si>
    <t>2.1.1</t>
  </si>
  <si>
    <t>2.1.2</t>
  </si>
  <si>
    <t>2.1.4</t>
  </si>
  <si>
    <t>2.1.5</t>
  </si>
  <si>
    <t>2.1.6</t>
  </si>
  <si>
    <t>2.1.7</t>
  </si>
  <si>
    <t>2.1.8</t>
  </si>
  <si>
    <t>2.1.9</t>
  </si>
  <si>
    <t>2.1.10</t>
  </si>
  <si>
    <t>2.2.3.7.4</t>
  </si>
  <si>
    <t>2.2.3.8.2</t>
  </si>
  <si>
    <t>1.1.13</t>
  </si>
  <si>
    <t>1.1.15</t>
  </si>
  <si>
    <t>2.1.3</t>
  </si>
  <si>
    <t>2.2.3.1.6</t>
  </si>
  <si>
    <t>2.2.3.2.4</t>
  </si>
  <si>
    <t>2.2.3.3.6</t>
  </si>
  <si>
    <t>2.2.3.7.3</t>
  </si>
  <si>
    <t>2.2.3.8.3</t>
  </si>
  <si>
    <t>1.1.1</t>
  </si>
  <si>
    <t>1.1.2</t>
  </si>
  <si>
    <t>1.1.3</t>
  </si>
  <si>
    <t>1.1.4</t>
  </si>
  <si>
    <t>1.1.5</t>
  </si>
  <si>
    <t>1.1.6</t>
  </si>
  <si>
    <t>1.1.11</t>
  </si>
  <si>
    <t>1.1.12</t>
  </si>
  <si>
    <t>3.1.1</t>
  </si>
  <si>
    <t>1.3.2</t>
  </si>
  <si>
    <t>1.3.4</t>
  </si>
  <si>
    <t>2.2.2.2.1</t>
  </si>
  <si>
    <t>2.2.3.1.4</t>
  </si>
  <si>
    <t>2.2.3.3.7</t>
  </si>
  <si>
    <t>2.2.3.3.9</t>
  </si>
  <si>
    <t>2.2.3.4.2</t>
  </si>
  <si>
    <t>3.2.1</t>
  </si>
  <si>
    <t>3.2.2</t>
  </si>
  <si>
    <t>3.2.4</t>
  </si>
  <si>
    <t>2.2.2.6.1</t>
  </si>
  <si>
    <t>1.1.10</t>
  </si>
  <si>
    <t>2.2.3.2.2</t>
  </si>
  <si>
    <t>2.2.3.3.3</t>
  </si>
  <si>
    <t>2.2.3.5.2</t>
  </si>
  <si>
    <t>3.2.3</t>
  </si>
  <si>
    <t>3.3.1</t>
  </si>
  <si>
    <t>2.2.3.2.5</t>
  </si>
  <si>
    <t>2.2.2.1</t>
  </si>
  <si>
    <t>1.3.3</t>
  </si>
  <si>
    <t>Concorrência Pública</t>
  </si>
  <si>
    <t>Pregão Eletrônico/Ata de registro de preço</t>
  </si>
  <si>
    <t>Ajustar para aporte e alterar para CD alterando o pari passu</t>
  </si>
  <si>
    <t>Concorrência publica</t>
  </si>
  <si>
    <t>Tomada de preço</t>
  </si>
  <si>
    <t>Recuperação do sistema de macrodrenagem, microdrenagem e viário na sub-bacia 2 (Passivo).</t>
  </si>
  <si>
    <t>Reabilitação e recuperação dos canais da bacia do UNA.</t>
  </si>
  <si>
    <t xml:space="preserve">Construção da UBS (Unidade Basica de Saúde) Portal </t>
  </si>
  <si>
    <t>Para fortalecimento da SESMA. (ver comentário na Folha Anexa)</t>
  </si>
  <si>
    <t xml:space="preserve">Construção de Unidades Habitacionais </t>
  </si>
  <si>
    <t>Para os reassentados da área de intervenção do Programa.</t>
  </si>
  <si>
    <t xml:space="preserve">Construção de Unidades  Comerciais </t>
  </si>
  <si>
    <t xml:space="preserve">Revitalização da Granja Modelo </t>
  </si>
  <si>
    <t>Reestruturação física do prédio da UCP.</t>
  </si>
  <si>
    <t>Microdrenagem; complementação do sistema viário da Rua dos Caripunas (entre Tv.de Breves e Tv. Honório dos Santos); implantação da ETE, das EEE com fornecimento de equipamentos; emissários e rede coletora de esgoto, rede de abastecimento de água, todos na sub-bacia 1.</t>
  </si>
  <si>
    <t>Saneamento e aterro em áreas de cota baixa e densamento ocupadas, todas na sub-bacia 1.</t>
  </si>
  <si>
    <t xml:space="preserve">Licença para Sistema de Informações Gerenciais - SIG </t>
  </si>
  <si>
    <t>Software e hardware</t>
  </si>
  <si>
    <t>Equipamentos de manutenção de parques e jardins e de medição de parâmetros de controle ambiental.</t>
  </si>
  <si>
    <t>Veículos para manutenção de parques e jardins</t>
  </si>
  <si>
    <t>Fortalecimento da SEMMA</t>
  </si>
  <si>
    <t>Software e Hardware</t>
  </si>
  <si>
    <t>Para o fortalecimento da UCP.</t>
  </si>
  <si>
    <t>Equipamentos de multimídia e novas tecnologias</t>
  </si>
  <si>
    <t xml:space="preserve">PLANO DE AQUISIÇÕES (PA) - 18 MESES </t>
  </si>
  <si>
    <t>FOLHA DE COMENTÁRIOS</t>
  </si>
  <si>
    <t>ATIVIDADE</t>
  </si>
  <si>
    <t>COMENTÁRIO</t>
  </si>
  <si>
    <t>1. Obras</t>
  </si>
  <si>
    <t>2. Bens</t>
  </si>
  <si>
    <t>3. Serviços que Não São de consultoria</t>
  </si>
  <si>
    <t>4. Consultorias Firmas</t>
  </si>
  <si>
    <t>5. Consultorias Individuais</t>
  </si>
  <si>
    <t>6. Capacitação</t>
  </si>
  <si>
    <t>7. Subprojetos</t>
  </si>
  <si>
    <t>CONTRATO DE EMPRÉSTIMO: 3303/ OC-BR</t>
  </si>
  <si>
    <t>Calibragem de Decibelímetro</t>
  </si>
  <si>
    <t>Equipamento de medição de parâmetro de controle ambiental</t>
  </si>
  <si>
    <t>Limpeza e manutenção das dependências da UCP.</t>
  </si>
  <si>
    <t>Vigilância e segurança armada para UCP.</t>
  </si>
  <si>
    <t>Manutenção preventiva e corretiva para centrais de ar condicionado da UCP.</t>
  </si>
  <si>
    <t xml:space="preserve">Telefonia fixa e móvel </t>
  </si>
  <si>
    <t xml:space="preserve">Internet - Transmissão de dados </t>
  </si>
  <si>
    <t>Reservas, emissão, marcação, remarcação e fornecimento de bilhetes de passagens aéreas, marítimas, terrestres, nacionais e internacionais.</t>
  </si>
  <si>
    <t>Material e gêneros alimentícios para o funcionamento do escritório da UCP.</t>
  </si>
  <si>
    <t>Avaliação Intermediária do Programa.</t>
  </si>
  <si>
    <t>Auditoria Externa das Demonstrações Financeiras do Programa.</t>
  </si>
  <si>
    <t xml:space="preserve">  </t>
  </si>
  <si>
    <t>Elaboração de projetos executivos e supervisão de obras do Programa.</t>
  </si>
  <si>
    <t>Elaboração do projeto da Estação de Tratamento de Esgoto - ETE</t>
  </si>
  <si>
    <t>Elaboração do EIA, EIV, PCA e outorga para a emissão de Licença Ambiental do Sistema de Esgotamento Sanitário.</t>
  </si>
  <si>
    <t>Concepção,  desenvolvimento, implantação e capacitação do Sistema de Informação Municipal (SIB)</t>
  </si>
  <si>
    <t>Fortalecimento da SEGEP</t>
  </si>
  <si>
    <t>Execução de serviços especializados de apoio a SUPERVISÃO das OBRAS de reabilitação dos canais da bacia do Una.</t>
  </si>
  <si>
    <t>Fortalecimento SESAN</t>
  </si>
  <si>
    <t>Monitoramento e Avaliação dos Indicadores da Matriz de Resultados (UFPA)</t>
  </si>
  <si>
    <t xml:space="preserve">Licenças de MS Project </t>
  </si>
  <si>
    <t xml:space="preserve">Aquisição de 5.000 hidrômetros. </t>
  </si>
  <si>
    <t>Aquisição de 5.000 hidrômetros.</t>
  </si>
  <si>
    <t>50% do volume em 2019</t>
  </si>
  <si>
    <t>50% do volume em 2020</t>
  </si>
  <si>
    <t>Equipamentos e mobiliario para Saúde</t>
  </si>
  <si>
    <t xml:space="preserve">Fibra Ótica com instalação </t>
  </si>
  <si>
    <t xml:space="preserve">Ferramentas (licenças) de informatica com instalação </t>
  </si>
  <si>
    <t>Revisão da Lei Municipal nº 8.630 de criação da Agência Reguladora AMAE/Belém e Revisão do Contrato de Programa firmado entre COSANPA e PMB.</t>
  </si>
  <si>
    <t>Data:11/12/2017</t>
  </si>
  <si>
    <t>País</t>
  </si>
  <si>
    <t>1.9. Contrato de Urbanização - CAIXA</t>
  </si>
  <si>
    <t>Embora a cláusula 2.02 do Anexo Único, preveja a construção de 2 (duas) Unidades Básicas de Saúde até o final do Programa, nessa versão de PA, estamos prevendo 1 (uma).</t>
  </si>
  <si>
    <t>Esse contrato tem como objeto, a Urbanização do Miolo do Jurunas, localizado na Sub-bacia 2. Entrará como contrapartida da Prefeitura Municipal de Belém.</t>
  </si>
  <si>
    <t>Esse contrato tem como objeto, a construção de 1 (um) Sistema de Comportas, localizado na Sub-bacia 2. Entrará como contrapartida da Prefeitura Municipal de Belém.</t>
  </si>
  <si>
    <t>Esse contrato tem como objeto, a construção de Sistema de Macrodrenagem, localizado na Sub-bacia 2. Entrará como contrapartida da Prefeitura Municipal de Belém.</t>
  </si>
  <si>
    <t xml:space="preserve">Para suportar o controle de execução  de projetos. Fortalecimento da SESAN </t>
  </si>
  <si>
    <t xml:space="preserve">3.7. Telefonia fixa e móvel </t>
  </si>
  <si>
    <t xml:space="preserve">3.8. Internet - Transmissão de dados </t>
  </si>
  <si>
    <t>5.1. Consultoria Individual para Apoio no Planejamento Estratégico e Gestão do Programa - PROMABEN II</t>
  </si>
  <si>
    <t>Item novo. Consultoria incluída visto a magnitude do programa e seu planejamento de execução.</t>
  </si>
  <si>
    <t>Método de Aquisição autorizado previamente pelo Banco, conforme Anexo III, item 6.7 do contrato BR-L1369</t>
  </si>
  <si>
    <t>Fortalecimento SEMAD</t>
  </si>
  <si>
    <t>Consultoria de Avaliação Final do Programa.</t>
  </si>
  <si>
    <t>Consultoria de Avaliação Ex-Post</t>
  </si>
  <si>
    <t>Seminário de Encerramento do Programa - PROMABEN II</t>
  </si>
  <si>
    <t>6.3</t>
  </si>
  <si>
    <t>6.3. Seminário de Encerramento do Programa - PROMABEN II</t>
  </si>
  <si>
    <t>Capacitação e treinamento de gestores em Saneamento Básico, abordando temas constantes nos Planos Municipais revisados de: Água e Esgoto;  Limpeza Urbana e Manejo de Resíduos e Drenagem Urbana e Águas Pluvais, para servidores da SESAN.</t>
  </si>
  <si>
    <t>Ver Folha de Comentários</t>
  </si>
  <si>
    <t>Contempla transporte, locação de hotel, almoço, coffe break, vídeos, material impresso, material multimídia. Este item está coberto pelos itens 2.2.2.4 (Participação Comunitária) e 2.2.2.5 (Comunicação Social) do PEP.</t>
  </si>
  <si>
    <t xml:space="preserve">SUBPROJETOS </t>
  </si>
  <si>
    <t xml:space="preserve">FIRMAR CONVÊNIO COM A CODEM </t>
  </si>
  <si>
    <t>6.1. Capacitação e treinamento para 40 servidores municipais em apoio a gestão de projetos, promovidos pela Escola de Gestão Municipal.</t>
  </si>
  <si>
    <t>Capacitação e treinamento para 40 servidores municipais em apoio a gestão de projetos, promovidos pela Escola de Gestão Municipal.</t>
  </si>
  <si>
    <t>Fortalecimento SEGEP, SEMAD e UCP. (ver folha de comentários)</t>
  </si>
  <si>
    <t>Equipamentos multimídia - (Tablet Galaxy)</t>
  </si>
  <si>
    <r>
      <t xml:space="preserve">Revisão Nº: </t>
    </r>
    <r>
      <rPr>
        <b/>
        <sz val="12"/>
        <rFont val="Calibri"/>
        <family val="2"/>
        <scheme val="minor"/>
      </rPr>
      <t>04</t>
    </r>
  </si>
  <si>
    <t>6.4</t>
  </si>
  <si>
    <t>Escritório de Gestão Participativa PROMABEN II</t>
  </si>
  <si>
    <t>Apoio à sustentabilidade socioambiental das obras das Sub Bacias 1, 2 e Bacia do Una.</t>
  </si>
  <si>
    <t>Supervisão de Obras para a Bacia do UNA</t>
  </si>
  <si>
    <t>Redefinição da estrutura organizacional, revisão dos processos, procedimentos e políticas voltadas a melhores práticas, planejamento estratégico e diagnostico e prognostico para implantação de novas tecnologias.</t>
  </si>
  <si>
    <t>4.10.Redefinição da estrutura organizacional, revisão dos processos, procedimentos e políticas voltadas a melhores práticas, planejamento estratégico e diagnostico e prognostico para implantação de novas tecnologias.</t>
  </si>
  <si>
    <r>
      <t xml:space="preserve">Essa contratação será feita </t>
    </r>
    <r>
      <rPr>
        <b/>
        <u/>
        <sz val="12"/>
        <color theme="1"/>
        <rFont val="Times New Roman"/>
        <family val="1"/>
      </rPr>
      <t>em lotes</t>
    </r>
    <r>
      <rPr>
        <sz val="12"/>
        <color theme="1"/>
        <rFont val="Times New Roman"/>
        <family val="1"/>
      </rPr>
      <t xml:space="preserve"> pois contemplará as seguintes Secretárias: SEGEP, SEMAD e SESAN.</t>
    </r>
  </si>
  <si>
    <t>Implantar infrestrutura lógica e logística para melhoria das instalações logísticas existentes</t>
  </si>
  <si>
    <t>Fortalecimento da SEGEP/SEMAD/SESAN - (Ver Folha de Comentários)</t>
  </si>
  <si>
    <t>Equipamentos de infraestutura de informática com instalação</t>
  </si>
  <si>
    <t>Para desenvolvimento e implantação do Sistema de Gestão Ambienal - SGA - (Ver Folha de Comentários)</t>
  </si>
  <si>
    <t>7.2</t>
  </si>
  <si>
    <t>7.3</t>
  </si>
  <si>
    <t>7.4</t>
  </si>
  <si>
    <t>2.10</t>
  </si>
  <si>
    <t>2.11</t>
  </si>
  <si>
    <t>2.12</t>
  </si>
  <si>
    <t>2.13</t>
  </si>
  <si>
    <t>2.14</t>
  </si>
  <si>
    <t>2.15</t>
  </si>
  <si>
    <t>2.16</t>
  </si>
  <si>
    <t>Esse Convênio refere-se ao desenvolvimento, instalação e manutenção do Sistema de Gestão Ambiental, cujo custo está distribuido nos itens 2.1; 2.2 e 2.3</t>
  </si>
  <si>
    <t>4.9</t>
  </si>
  <si>
    <t>4.12</t>
  </si>
  <si>
    <t>4.13</t>
  </si>
  <si>
    <t>4.14</t>
  </si>
  <si>
    <t>Para execução e controle financeiro do PROMABEN II. (Ver Folha de Comentários)</t>
  </si>
  <si>
    <t>PARA: (i) elaboração dos estudos de impacto em corpo receptor  com definição do nível de tratamento da ETE (lançado conforme proposta comercial); (ii) elaboração do TDR para a contratação da ETE; (iii) apoiar a UCP nas atividades necessárias junto aos consultores contratados e  órgãos licenciadores do projeto; (iv) fortalecer através de curso as ações de educação ambiental na técnica de reuso; (v) apoio a introdução de tecnologias voltadas a adaptção ao câmbio climático nas obras e ações do programa (NEXUS)</t>
  </si>
  <si>
    <t>Atualizado em: 20/12/2017</t>
  </si>
  <si>
    <r>
      <t xml:space="preserve">Desenvolvimento e implantação Sistema Integrado de Gestão Fundiária (SIGEF) E </t>
    </r>
    <r>
      <rPr>
        <u/>
        <sz val="10"/>
        <color indexed="8"/>
        <rFont val="Calibri"/>
        <family val="2"/>
        <scheme val="minor"/>
      </rPr>
      <t xml:space="preserve">Módulo </t>
    </r>
    <r>
      <rPr>
        <sz val="10"/>
        <color indexed="8"/>
        <rFont val="Calibri"/>
        <family val="2"/>
        <scheme val="minor"/>
      </rPr>
      <t>de Gestão e Atendimento à demanda habitacional de baixa renda.</t>
    </r>
  </si>
  <si>
    <t>Educação Ambiental</t>
  </si>
  <si>
    <t>Participação Comunitária</t>
  </si>
  <si>
    <t>Comunicação Social</t>
  </si>
  <si>
    <t>3.12</t>
  </si>
  <si>
    <t>3.13</t>
  </si>
  <si>
    <t>3.14</t>
  </si>
  <si>
    <t>Fortalecimento CODEM</t>
  </si>
  <si>
    <t>Fortalecimento AMAE</t>
  </si>
  <si>
    <t>4.9.Elaboração do EIA, EIV, PCA e outorga para a emissão de Licença Ambiental do Sistema de Esgotamento Sanitário.</t>
  </si>
  <si>
    <t>4.8. Revisão do Plano Muncipal de Saneamento Básico de Belém</t>
  </si>
  <si>
    <t>Essa revisão inclui as revisões: Plano Municipal de Água e Esgoto + Pl. Municipal de Limpeza Urbana e Manejo de Resíduos + Pl. Municipal de Drenagem Urbana e Águas Pluvais</t>
  </si>
  <si>
    <t>Fortalecimento SESAN (Ver Folha de Comentários)</t>
  </si>
  <si>
    <t>Equipamentos e mobiliário para escritório</t>
  </si>
  <si>
    <t>6.4. Capacitação e treinamento em Gestão Pública</t>
  </si>
  <si>
    <t>Capacitação in company, modular em 12 meses, turma fechada UCP (Coor Geral, 5 Subcoordenações e 2 Assessorias) com instituição/funadação de ensino de reconhecimento nacional e expertise comprovada, a nível de formação profissional em gestão, com abordagens técnicas e comportamentais, passando por alguns temas como: comunicação interpessoal, gestão do tempo, habilidades comportamentais, gerenciamento de conflitos, metodologia de gestão, gerenciamento de terceiros, mensuração de resultados...</t>
  </si>
  <si>
    <t>RDC</t>
  </si>
  <si>
    <t>2.3. Equipamentos de infraestutura de informática com instalação</t>
  </si>
  <si>
    <t>2.4. SIG - Aquisição pelo método Contratação Direta (CD)</t>
  </si>
  <si>
    <t>2.1. Fibra Ótica com instalação</t>
  </si>
  <si>
    <t xml:space="preserve">2.2 Ferramentas (licenças) de informatica com instalação </t>
  </si>
  <si>
    <t>Item alterado. Incluído mobiliario.Para atendimento da Unidade Básica de Saúde. Fortalecimento SESMA</t>
  </si>
  <si>
    <t>2.7. Equipamentos e mobiliario para Saúde</t>
  </si>
  <si>
    <t>2.5. Software e hardware</t>
  </si>
  <si>
    <r>
      <t>Para a implantação, acompanhamento e controle da execução dos Projetos do Sistema de Informações (SIB). Fortalecimento da SEGEP.</t>
    </r>
    <r>
      <rPr>
        <b/>
        <sz val="12"/>
        <color theme="1"/>
        <rFont val="Times New Roman"/>
        <family val="1"/>
      </rPr>
      <t>(Bens de prateleira)</t>
    </r>
  </si>
  <si>
    <r>
      <t xml:space="preserve">RazorSQL; ItelliJ; Corel Draw e Photoshop. Para o desenvolvimento do Sistema de Gestão Ambiental - SGA </t>
    </r>
    <r>
      <rPr>
        <b/>
        <sz val="12"/>
        <color theme="1"/>
        <rFont val="Times New Roman"/>
        <family val="1"/>
      </rPr>
      <t>(Bens de prateleira</t>
    </r>
    <r>
      <rPr>
        <sz val="12"/>
        <color theme="1"/>
        <rFont val="Times New Roman"/>
        <family val="1"/>
      </rPr>
      <t>)</t>
    </r>
  </si>
  <si>
    <r>
      <t xml:space="preserve">Para interligação do Sistema de Gestão Ambiental - SGA </t>
    </r>
    <r>
      <rPr>
        <b/>
        <sz val="12"/>
        <color theme="1"/>
        <rFont val="Times New Roman"/>
        <family val="1"/>
      </rPr>
      <t>(Bens de prateleira)</t>
    </r>
  </si>
  <si>
    <r>
      <t xml:space="preserve">Swicht Óptico backbone; Swicht Óptico Atendimento; Nobreaks e Rack em hiperconvergência. Para suporte à Fibra ótica e interligação do Sistema de Gestão Ambiental - SGA </t>
    </r>
    <r>
      <rPr>
        <b/>
        <sz val="12"/>
        <color theme="1"/>
        <rFont val="Times New Roman"/>
        <family val="1"/>
      </rPr>
      <t>(Bens de prateleira)</t>
    </r>
  </si>
  <si>
    <t>2.6. Equipamentos de multimídia e novas tecnologias</t>
  </si>
  <si>
    <t>Para fortalecimento da Escola de Gestão Municipal (SEMAD)</t>
  </si>
  <si>
    <t>3.1/3.2/3.3 - Serviços socioambientais (Educação Ambiental/Participação Comunitária/Comunicação Social)</t>
  </si>
  <si>
    <t>Prestação de serviços, classifacados como "comuns" (serviços de prateleira)</t>
  </si>
  <si>
    <t>Contratação de serviços: levantamento topográfico, levantamento socioeconomico, busca cartorária, reuniões comunitárias, pesquisa de documentos/registros e serviços cartorários. A CODEM terá a responsabilidade definida em Termo de Cooperação Técnica a ser firmando com a UCP para a coordenação e acompanhamento das etapas da regularização fundiária e emissão dos títulos para registro em cartório.</t>
  </si>
  <si>
    <t>7.1</t>
  </si>
  <si>
    <t xml:space="preserve">FIRMAR CONVÊNIO COM CINBESA x SEMMA x UCP  </t>
  </si>
  <si>
    <t>5.2</t>
  </si>
  <si>
    <t>5.5</t>
  </si>
  <si>
    <t>Apoio no Planejamento Estratégico e Gestão do Programa - PROMABEN II</t>
  </si>
  <si>
    <t>Execução de serviços de: (a) Monitoramento do Plano Diretor de Relocalização de População e atividades Econômicas, (b)Programa Específico de Reassentamento (PER) e dos (c)Projetos Técnicos Social da Sub-bacia 2 - CEF.</t>
  </si>
  <si>
    <t>Elaboração do Plano Municipal de Drenagem Urbana e Resíduos Sólidos</t>
  </si>
  <si>
    <t>Capacitação e treinamento em Gestão para fortalecimento UCP</t>
  </si>
  <si>
    <t>Elaboração do TDR e do orçamento para a redefinição da estrutura organizacional e quantitativo de pessoal da SEMAD.</t>
  </si>
  <si>
    <t>Elaboração do TDR e do orçamento para a redefinição da estrutura organizacional e quantitativo de pessoal da SESAN, para atender as normativas da lei Federal nº 11.445/2007</t>
  </si>
  <si>
    <t>4.3. Elaboração de projetos executivos e supervisão de obras do Programa.</t>
  </si>
  <si>
    <t>4.4. Elaboração do projeto da Estação de Tratamento de Esgoto - ETE</t>
  </si>
  <si>
    <t>2.2.3.7.2</t>
  </si>
  <si>
    <t>1.1.14</t>
  </si>
  <si>
    <t>1.1.16</t>
  </si>
  <si>
    <t>2.2.2.3</t>
  </si>
  <si>
    <t xml:space="preserve">2.2.2.4  </t>
  </si>
  <si>
    <t>2.2.2.5</t>
  </si>
  <si>
    <t>2.2.2.1.1 e 2.2.2.1.2</t>
  </si>
  <si>
    <t>1.2.1 e 1.3.1.</t>
  </si>
  <si>
    <t>2.2.3.3.8</t>
  </si>
  <si>
    <t>2.2.3.3.10</t>
  </si>
  <si>
    <t>Itemização PEP (Revisão  28/12/17)</t>
  </si>
  <si>
    <t>2.2.3.1.2/2.2.3.2.3/2.2.3.3.3</t>
  </si>
  <si>
    <t>1.12 Construção de Unidade Básica de Saúde - UBS</t>
  </si>
  <si>
    <t>1.8. Contrato de Sistema de Comportas - CAIXA</t>
  </si>
  <si>
    <t>1.10. Contrato de Macrodrenagem - CAIXA</t>
  </si>
  <si>
    <t xml:space="preserve"> Fortalecimento da SEMMA ( Ver Folha de Comentários)</t>
  </si>
  <si>
    <t xml:space="preserve">1.11. Revitalização da Granja Modelo </t>
  </si>
  <si>
    <t>Estufa de mudas. Apresentada proposta de revitalização na Missão de 19 a 22/09/17.</t>
  </si>
  <si>
    <t xml:space="preserve">Para os reassentados da área de intervenção do Programa. </t>
  </si>
  <si>
    <t>Item novo incluído nessa versão 4.</t>
  </si>
  <si>
    <t>4.13. Execução de serviços especializados de apoio a SUPERVISÃO das OBRAS de reabilitação dos canais da bacia do Una.</t>
  </si>
  <si>
    <t>Montante Estimado US$ BID:</t>
  </si>
  <si>
    <t>Contratar serviços diversos para regularização fundiária</t>
  </si>
  <si>
    <t>3.4. Contratar serviços diversos para regularização fundiária</t>
  </si>
  <si>
    <t>Contempla 20 (vinte) servidores efetivos indicados pela SEMAD e 20 (vinte) servidores municipais indicados pela SEGEP, sendo 13 da SEGEP e 9 da UCP.</t>
  </si>
  <si>
    <t>INFORMACIÓN PARA CARGA INICIAL DEL PLAN DE ADQUISICIONES 
EN CURSO Y/O ULTIMO PRESENTADO - 5 anos</t>
  </si>
  <si>
    <t>4.15</t>
  </si>
  <si>
    <r>
      <rPr>
        <b/>
        <u/>
        <sz val="10"/>
        <rFont val="Calibri"/>
        <family val="2"/>
        <scheme val="minor"/>
      </rPr>
      <t>Elaboração de</t>
    </r>
    <r>
      <rPr>
        <sz val="10"/>
        <rFont val="Calibri"/>
        <family val="2"/>
        <scheme val="minor"/>
      </rPr>
      <t xml:space="preserve"> Estudo de caracterização urbana e social da área de baixa renda adjacente ao canal de descarga e Av. Bernardo Sayão compreendida entre R. dos Mundurucus e Av. Fernando Guilhon;</t>
    </r>
  </si>
  <si>
    <t>Atualização Nº: 04</t>
  </si>
  <si>
    <t>Versión 04</t>
  </si>
  <si>
    <t>COMPORTAS - Execução de obras civis, fornecimento e montagem de equipamentos eletromecanicos do sistema de comportas da Sub-bacia II da Estrada Nova - CT213.323-94</t>
  </si>
  <si>
    <t xml:space="preserve">URB - Execução do serviço de urbanização da Sub-bacia II - PAC - CT10.2.1833.1 </t>
  </si>
  <si>
    <t>MACRO - Execução do sistema de macrodrenagem da Sub-bacia 2 da Estrada Nova - PAC  (contrato de repasse 229.025/26)</t>
  </si>
  <si>
    <t>Instrumento Jurídico: TERMO DE COLABORAÇÃO</t>
  </si>
  <si>
    <t xml:space="preserve">FIRMAR TERMO DE COLABORAÇÃO COM A UFPA </t>
  </si>
  <si>
    <t>Regularização fundiária - PROMABEN I (remanescente) + (passivo) e SIGEF. (Ver Folha de Comentários)</t>
  </si>
  <si>
    <t>7.2. Firmar Convênio não oneroso com CINBESA x SEMMA x UCP</t>
  </si>
  <si>
    <t>7.1. Firmar Convênio não oneroso com CODEM x UCP</t>
  </si>
  <si>
    <t>Esse Convênio refere-se a REGULARIZAÇÃO FUNDIÁRIA do remanescente PROMABEN I e passivo, cujo custo está alocado no item 3.4 e 4.6</t>
  </si>
  <si>
    <t>Elaboração do Plano Muncipal de Saneamento Básico de Belém</t>
  </si>
  <si>
    <t>2.1.11</t>
  </si>
  <si>
    <t>2.1.12</t>
  </si>
  <si>
    <t>2.1.13</t>
  </si>
  <si>
    <t>Serviços de Supervisão e Elaboração de Projetos Executivos do Programa, Incluindo os da Estação de tratamento de Esgoto (ETE)</t>
  </si>
  <si>
    <t>Contrato de Sistema de Comportas - CAIXA</t>
  </si>
  <si>
    <t>Contrato de Urbanização - CAIXA</t>
  </si>
  <si>
    <t>Contrato de Macrodrenagem - CAIXA</t>
  </si>
  <si>
    <t>2.2.2.1.1, 2.2.2.1.2 e 2.2.2.1.3</t>
  </si>
  <si>
    <t>2.2.3.3.1.6</t>
  </si>
  <si>
    <t>2.2.3.3.1.2</t>
  </si>
  <si>
    <t>Construção de Unidades Habitacionais para reassentamento de famílias vulneráveis - Adicional.</t>
  </si>
  <si>
    <t>Construção de Unidades Habitacionais para reassentamento de famílias vulneráveis - Viver Jurunas.</t>
  </si>
  <si>
    <t>Construção de Unidades Comerciais para os reassentados da área de intervenção do programa.</t>
  </si>
  <si>
    <t>Execução do Serviço de Urbanização da Sub-bacia 2</t>
  </si>
  <si>
    <t>Implantação do Sistema de Macrodrenagem, Microdrenagem, Sistema Viário, Bacia de Detenção, na Sub-bacia 2 da Estrada Nova</t>
  </si>
  <si>
    <t>Recuperação do Sistema de Macrodrenagem, Microdrenagem e Viário na Sub-bacia 2 (Passivo).</t>
  </si>
  <si>
    <t>Execução de Obras Civis, Fornecimento e Montagem de Equipamentos Eletromecanicos do Sistema de Comportas da Sub-bacia 2 da Estrada Nova.</t>
  </si>
  <si>
    <t>Ações de Saneamento e Aterro em Áreas de Cota Baixa e Densamente Ocupadas (Passivo da via Orla).</t>
  </si>
  <si>
    <t>Sub-bacia 1 e Áreas Adjacentes da Av B. sayão</t>
  </si>
  <si>
    <t>Software e Hardware para Reestruturação da infraestrutura da UCP</t>
  </si>
  <si>
    <t>Mobiliário e Equipamentos para Reestruturação da infraestrutura da UCP</t>
  </si>
  <si>
    <t>Sistema de Informação Gerencial do PROMABEN 2 (SIG)</t>
  </si>
  <si>
    <t>SIG- Sistema de Informação Gerencial do PROMABEN 2 - UCP</t>
  </si>
  <si>
    <t>Licenças de softwares para a UCP - MS Project (2 un)</t>
  </si>
  <si>
    <t>3.1/3.2/3.3</t>
  </si>
  <si>
    <t>Serviços socioambientais (Educação Ambiental/Participação Comunitária/Comunicação Social)</t>
  </si>
  <si>
    <t xml:space="preserve">Fornecimento de Equipamentos e Mobiliario para UBS (Unidade Basica de Saúde) Portal </t>
  </si>
  <si>
    <t>Contratar serviços especializados de Regularização Fundiária</t>
  </si>
  <si>
    <t>Locação de veículos para transporte de equipes de Acompanhamento de Obas e Serviços - UCP</t>
  </si>
  <si>
    <t>Limpeza e manutenção das Instalações da UCP</t>
  </si>
  <si>
    <t>Vigilância e segurança armada - UCP</t>
  </si>
  <si>
    <t>Serviço de telefonia fixa e móvel.</t>
  </si>
  <si>
    <t xml:space="preserve">Serviço de transmissão de dados (Internet) </t>
  </si>
  <si>
    <t xml:space="preserve">Serviços de reserva, emissão, marcação / remarcação e fornecimento e bilhetes de passagens aéreas, marítimas, terrestres nacionais e internacionais </t>
  </si>
  <si>
    <t>Aquisição de material de limpeza, gêneros alimentícios para manutenção da UCP</t>
  </si>
  <si>
    <t>Locação de equipamento fotocopiador digital com material e manutenção - UCP</t>
  </si>
  <si>
    <t>Serviços de manutenção preventiva e corretiva para centrais de ar-condicionado - UCP</t>
  </si>
  <si>
    <t>Implantar infraestrutura lógica e logística e melhoria das instalações existentes</t>
  </si>
  <si>
    <t>Consultoria em Planejamento Estratégico e Gestão do Programa - PROMABEN 2</t>
  </si>
  <si>
    <t>Capacitação e treinamento em Gestão Pública</t>
  </si>
  <si>
    <t>Firmar Convênio não oneroso com CODEM x UCP</t>
  </si>
  <si>
    <t>Contratação para Elaboração do EIA, EIV, PCA e outorga para a emissão de Licença Ambiental do Sistema de Esgotamento Sanitário.</t>
  </si>
  <si>
    <t xml:space="preserve">Firmar Convênio com a CODEM </t>
  </si>
  <si>
    <t>2.2.3.6.1.1</t>
  </si>
  <si>
    <r>
      <t xml:space="preserve">Desenvolvimento e implantação Sistema Integrado de Gestão Fundiária (SIGEF) E </t>
    </r>
    <r>
      <rPr>
        <u/>
        <sz val="12"/>
        <rFont val="Calibri"/>
        <family val="2"/>
        <scheme val="minor"/>
      </rPr>
      <t xml:space="preserve">Módulo </t>
    </r>
    <r>
      <rPr>
        <sz val="12"/>
        <rFont val="Calibri"/>
        <family val="2"/>
        <scheme val="minor"/>
      </rPr>
      <t>de Gestão e Atendimento à demanda habitacional de baixa renda.</t>
    </r>
  </si>
  <si>
    <t>Execução de serviços de: (a) Monitoramento do Plano Diretor de Relocalização de População e atividades Econômicas, (b)Programa Específico de Reassentamento (PER).</t>
  </si>
  <si>
    <t>Serviços de Supervisão e Elaboração de Projetos Executivos do Programa, Incluindo os da Estação de tratamento de Esgoto (ETE).</t>
  </si>
  <si>
    <t>Contratar Serviços de Consultoria Especializados para Auditoria das Demonstrações Financeiras do Programa.</t>
  </si>
  <si>
    <t>Contratação de serviço de mão-de-obra especializada para os escritórios de gestão participativa do Programa  PROMABEN 2.</t>
  </si>
  <si>
    <t>TOTAL (U$)</t>
  </si>
  <si>
    <t>PLANO DE AQUISIÇÕES (PA) - 18 meses</t>
  </si>
  <si>
    <t>GRÁFICO DO PLANO DE AQUISIÇÕES (PA) - 18 meses</t>
  </si>
  <si>
    <t>DESCRIÇÃO</t>
  </si>
  <si>
    <t>VALOR TOTAL U$</t>
  </si>
  <si>
    <t>VALOR BID U$</t>
  </si>
  <si>
    <t>VALOR APORTE U$</t>
  </si>
  <si>
    <t>TOTAL</t>
  </si>
  <si>
    <t>% BID</t>
  </si>
  <si>
    <t>% APORTE</t>
  </si>
  <si>
    <t>% TOTAL</t>
  </si>
  <si>
    <t>1.1.17</t>
  </si>
  <si>
    <t>Pregão eletrônico</t>
  </si>
  <si>
    <t xml:space="preserve">Firmar convênio com a UFPA </t>
  </si>
  <si>
    <t>Capacitação e treinamento em gestão para fortalecimento UCP (Gestão de Contratos, Licitação, Elaboração de TDR)</t>
  </si>
  <si>
    <t>Convênio</t>
  </si>
  <si>
    <t>Itemização PEP (Revisão  01/02/18)</t>
  </si>
  <si>
    <t>Aquisição pelo Pregão Eletrônico será feita pelo sistema Comprasnet.</t>
  </si>
  <si>
    <t>Item alterado. Incluído mobiliario.Para atendimento da Unidade Básica de Saúde. Fortalecimento SESMA / Aquisição pelo Pregão Eletrônico será feita pelo sistema Comprasnet.</t>
  </si>
  <si>
    <t>Aquisição de livros técnicos</t>
  </si>
  <si>
    <t>1 - Item novo incluído na versão 4. / 2 - Aquisição pelo Pregão Eletrônico será feita pelo sistema Comprasnet.</t>
  </si>
  <si>
    <t>CT-01/2017-UCP/PROMABEN -
SOUSA e ASSIS COMÉRCIO VAREJISTA DE ÁGUA LTDA-ME                                                                  CT-03/2017-UCP/PROMABEN -
M DE O LANDIM COMÉRCIO - ME                                                                  CT-05/2017-UCP/PROMABEN - R.C.V.R DE OLIVEIRA - EPP.
M DE O LANDIM COMÉRCIO - ME / Ver Folha de Comentários</t>
  </si>
  <si>
    <t>CT-17/2014-UCP/PROMABEN -
MAC ID COMÉRCIO / Ver Folha de Comentários</t>
  </si>
  <si>
    <t>CT-02/2014-UCP/PROMABEN -
ELITE SERVIÇOS DE SEGURANÇA LTDA. / Ver Folha de Comentários</t>
  </si>
  <si>
    <t>CT-06/2016-UCP/PROMABEN -
AMAZÔNIA CLEAN / Ver Folha de Comentários</t>
  </si>
  <si>
    <t>CT-02/2017-UCP/PROMABEN -
CRUZ &amp; CIA LTDA-ME / Ver Folha de Comentários</t>
  </si>
  <si>
    <t>Fortalecimento SESAN / Ver Folha de Comentários</t>
  </si>
  <si>
    <t>Ver Folha de Comentários / Ver Folha de Comentários</t>
  </si>
  <si>
    <t>Fortalecimento AMAE / Ver Folha de Comentários</t>
  </si>
  <si>
    <t>Contratação de prestação de Serviços para Execução do Programa de Educação Ambiental e Sanitária - Sub-bacias 1 e 2</t>
  </si>
  <si>
    <t>Contratação de prestação de Serviços para Execução do Programa de Participação Comunitária - Sub-bacias 1 e 2</t>
  </si>
  <si>
    <t>Contratação de prestação de Serviços para Execução do Programa de Comunicação Social e Institucional - Sub-bacias 1 e 2</t>
  </si>
  <si>
    <t>2.2.2.3.1, 2.2.2.3.2 e 2.2.2.3.3</t>
  </si>
  <si>
    <t>2.2.2.4.1, 2.2.2.4.2 e 2.2.2.4.3</t>
  </si>
  <si>
    <t>2.2.2.5.1, 2.2.2.5.2 e 2.2.2.5.3</t>
  </si>
  <si>
    <t>INFORMACIÓN PARA CARGA INICIAL DEL PLAN DE ADQUISICIONES 
EN CURSO Y/O ULTIMO PRESENTADO - 18 Meses</t>
  </si>
  <si>
    <t>2° TRIMESTRE 2019</t>
  </si>
  <si>
    <t>1º TRIMESTRE 2018</t>
  </si>
  <si>
    <t>2.2.3.8.1.1</t>
  </si>
  <si>
    <t>1.1.7, 1.1.8 e 1.1.9</t>
  </si>
  <si>
    <t>Aquisição de material de limpeza, gêneros alimentícios e gás para manutenção da UCP</t>
  </si>
  <si>
    <t>Contratação de serviço de Fibra Ótica - CINBESA</t>
  </si>
  <si>
    <t>Ferramentas (licenças) de informática com instalação - CINBESA</t>
  </si>
  <si>
    <t>Equipamentos de infraestutura de informática com instalação para suportar a operacionalização do SIB (CINBESA, SEGEP, SEMAD e SESAN)</t>
  </si>
  <si>
    <t>2.2.3.5.1.5</t>
  </si>
  <si>
    <t>Elaboração de Projetos Complementares para Construção do Habitacional Adicional e Comercial</t>
  </si>
  <si>
    <t>Reforma de UBS (Unidade Basica de Saúde) - 02 Unidades</t>
  </si>
  <si>
    <t>2.2.3.8.1.2</t>
  </si>
  <si>
    <t>1 - RazorSQL; ItelliJ; Corel Draw e Photoshop. Para o desenvolvimento do Sistema de Gestão Ambiental de Obras - SGAO (Bens de prateleira) / 2 - Aquisição pelo Pregão Eletrônico será feita pelo sistema Comprasnet.</t>
  </si>
  <si>
    <t>Aquisição de licenças de informática com instalação - CINBESA</t>
  </si>
  <si>
    <t>2.2.3.1.1.8</t>
  </si>
  <si>
    <t>2.2.3.3.1.4</t>
  </si>
  <si>
    <t>2.2.3.3.1.5</t>
  </si>
  <si>
    <t>Aquisições de hidrômetros - 10.000 un</t>
  </si>
  <si>
    <t>Consultoria Individual para Apoio no Planejamento Estratégico e Gestão do Programa - PROMABEN II</t>
  </si>
  <si>
    <t>Cursos de Capacitação e Treinamento para 20 servidores municipais em apoio a gestão de projetos, promovidos pela Escola de Gestão Municipal.</t>
  </si>
  <si>
    <t>2.2.3.1.1.4</t>
  </si>
  <si>
    <t>2.2.3.1.1.5</t>
  </si>
  <si>
    <t>Contratar um modelo de sistema de informações (SIB)</t>
  </si>
  <si>
    <t>Contratar a elaboração do Sistema de Informações Municipal (SIB)</t>
  </si>
  <si>
    <t>Contratar a implementação e capacitação do (SIB)</t>
  </si>
  <si>
    <t>2.2.3.2.1.3</t>
  </si>
  <si>
    <t>Fortalecimento da SEGEP/SEMAD/AMAE - (Ver Folha de Comentários)</t>
  </si>
  <si>
    <t>2.2.3.1.1.6</t>
  </si>
  <si>
    <t>2.2.3.1.1.9</t>
  </si>
  <si>
    <t>2.2.3.1.1.2, 2.2.3.2.1.2 e 2.2.3.5.1.2</t>
  </si>
  <si>
    <t>2.2.3.5.1.6</t>
  </si>
  <si>
    <t>2.2.3.3.1.3</t>
  </si>
  <si>
    <t xml:space="preserve">Implantação do sistema de Gestão da Qualidade Integrada Ambiental </t>
  </si>
  <si>
    <t>Elaboração do Plano Municipal de Saneamento Básico</t>
  </si>
  <si>
    <t>2.2.3.5.1.3</t>
  </si>
  <si>
    <t>Consultoria para Revisão da Lei Municipal (de criação da agência),do Decreto Regulamentador da Lei Municipal  e da Resolução do Regimento  interno da AMAE/BELÉM</t>
  </si>
  <si>
    <t>2.2.3.5.1.4</t>
  </si>
  <si>
    <t xml:space="preserve">Consultoria para revisão do Contrato de Programa nº 001/2015 </t>
  </si>
  <si>
    <t>Consultoria para elaboração do Manual de Contabilidade Regulatória</t>
  </si>
  <si>
    <t>2.2.3.8.1.3</t>
  </si>
  <si>
    <t>Aquisição de medicamentos para o controle de doenças negligenciadas na área do projeto</t>
  </si>
  <si>
    <t>Serviços de Consultoria para redefinição da estrutura organizacional</t>
  </si>
  <si>
    <t>Contratação de uma Plataforma Tecnológica de Business Intelligence (B.I.)</t>
  </si>
  <si>
    <t>2.2.3.1.1.10</t>
  </si>
  <si>
    <t>2.2.2.6.1 e 2.2.3.4.1.2</t>
  </si>
  <si>
    <t>PAC - CT213.323-94 (Ver Folha de Comentários)</t>
  </si>
  <si>
    <t>1 - Swicht Óptico backbone; Swicht Óptico Atendimento; Nobreaks e Rack em hiperconvergência. Para suporte à Fibra ótica e interligação do Sistema de Gestão Ambiental de Obras- SGAO (Bens de prateleira)  / 2-Para a implantação, acompanhamento e controle da execução dos Projetos do Sistema de Informações (SIB). Fortalecimento da SEGEP (Bens de prateleira)  / 3 - Aquisição de Software e Hardware para Suporte do Controle de Execução  de Projetos - SESAN / 4 - Aquisição pelo Pregão Eletrônico será feita pelo sistema Comprasnet.</t>
  </si>
  <si>
    <t>Capacitação e treinamento para 20 servidores municipais em apoio a gestão de projetos, promovidos pela Escola de Gestão Municipal.</t>
  </si>
  <si>
    <t>1 - Contratação pelo Pregão Eletrônico será feita pelo sistema Comprasnet. / 2 - A Reestruturação da UCP não consiste em obra de engenharia e sim em serviços comum de engenharia (Reparo Predial), em razão disso, em relação à possibilidade de aplicação do pregão para contratação de serviços comuns de engenharia, destacamos a Súmula nº 257/2010, do Tribunal de Contas da União que estabelece: O uso do pregão nas contratações de serviços comuns de engenharia encontra amparo na Lei nº 10.520/2002.  / 3 - Aquisição pelo Pregão Eletrônico será feita pelo sistema Comprasnet.</t>
  </si>
  <si>
    <t>Contratação Direta</t>
  </si>
  <si>
    <t>Serviços especializados de Regularização Fundiária - CODEM</t>
  </si>
  <si>
    <t>Esse item passou de revisão para elaboração contemplando: Revisão do Plano Municipal de Água e Esgoto + Elaboração Pl. Municipal de Limpeza Urbana e Manejo de Resíduos + Pl. Municipal de Drenagem Urbana e Águas Pluvais.</t>
  </si>
  <si>
    <r>
      <t xml:space="preserve">1- Essa contratação será feita </t>
    </r>
    <r>
      <rPr>
        <u/>
        <sz val="12"/>
        <rFont val="Times New Roman"/>
        <family val="1"/>
      </rPr>
      <t>em lotes</t>
    </r>
    <r>
      <rPr>
        <sz val="12"/>
        <rFont val="Times New Roman"/>
        <family val="1"/>
      </rPr>
      <t xml:space="preserve"> pois contemplará as seguintes Secretárias: SEGEP, SEMAD e AMAE. / 2 - Redefinição da estrutura organizacional e quantitativo de pessoal (SEGEP/AMAE); Estruturação organizacional da Escola de Gestão Municipal (SEMAD); </t>
    </r>
  </si>
  <si>
    <t>Consultoria para o desenvolvimento organizacional, definição de políticas e gestão dos serviços de saneamento básico da lei 11.445/2007</t>
  </si>
  <si>
    <t>Redefinição da estrutura organizacional, revisão dos processos, procedimentos e políticas voltadas a melhores práticas, planejamento estratégico e diagnostico e prognostico para implantação de novas tecnologias (SESAN);</t>
  </si>
  <si>
    <t>Cursos de Capacitação e Treinamento para Gestores em Saneamento Básico.</t>
  </si>
  <si>
    <t xml:space="preserve">1 - Capacitação in company, modular em 12 meses, turma fechada UCP (Coor Geral, 5 Subcoordenações e 2 Assessorias) com instituição/fundação de ensino de reconhecimento nacional e expertise comprovada, a nível de formação profissional em gestão, com abordagens técnicas e comportamentais, passando por alguns temas como: comunicação interpessoal, gestão do tempo, habilidades comportamentais, gerenciamento de conflitos, metodologia de gestão, gerenciamento de terceiros, mensuração de resultados... </t>
  </si>
  <si>
    <t>Curso de Capacitação para desempenho das atividades regulatórias nas 4 áreas de saneamento básico.</t>
  </si>
  <si>
    <t xml:space="preserve">Curso de Capacitação para desempenho das atividades regulatórias nas 4 áreas de saneamento básico: Abastecimento de água potavel; Esgotamento Sanitário; Drenagem Urbana; e Manejo de Resíduos Sólidos Urbanos (Coleta e disposição final de lixo urbano)  / 2 - Aquisição pelo Pregão Eletrônico será feita pelo sistema Comprasnet.  </t>
  </si>
  <si>
    <t>1 - Contempla 20 (vinte) servidores municipais.</t>
  </si>
  <si>
    <t xml:space="preserve">1 - Cursos de Capacitação e Treinamento para Gestores em Saneamento Básico, abordando temas constantes nos Planos Municipais revisados de: Água e Esgoto;  Limpeza Urbana e Manejo de Resíduos e Drenagem Urbana e Águas Pluvais, para servidores da SESAN / 2 -  O Anexo do Decreto nº 3.784/2001 preve no seu item 37 que os serviços de capacitação e treinamento de pessoal são comuns. / 3 - Aquisição pelo Pregão Eletrônico será feita pelo sistema Comprasnet. </t>
  </si>
  <si>
    <t>Esse Convênio refere-se a REGULARIZAÇÃO FUNDIÁRIA do remanescente PROMABEN I e passivo, cujo custo está alocado no item 3.4 e 4.15</t>
  </si>
  <si>
    <t>1 - Para interligação do Sistema de Gestão Ambiental de Obras - SGAO e utilização dos sitemas necessários à exceução do projeto. (Bens de prateleira) / 2 - Aquisição pelo Pregão Eletrônico será feita pelo sistema Comprasnet.</t>
  </si>
  <si>
    <t>PAC - CT229.025-26 (Ver Folha de Comentários)</t>
  </si>
  <si>
    <t>PAC (Contrato de repasse 228.498-26) (Ver Folha de Comentários)</t>
  </si>
  <si>
    <t>Elaboração de estudo de caracterização urbana e social da área de baixa renda adjacente ao canal de descarga e Av. Bernardo Sayão compreendida entre R. dos Mundurucus e Av. Fernando Guilhon</t>
  </si>
  <si>
    <t>Atualizado em: 15/03/2018</t>
  </si>
  <si>
    <t>Serviço comum de engenharia para reparos de infraestrutura da UCP</t>
  </si>
  <si>
    <t>Firmar Convênio não oneroso com CINBESA x UCP</t>
  </si>
  <si>
    <t>Esse Convênio refere-se ao desenvolvimento, instalação e manutenção do Sistema de Gestão Ambiental de Obras - SGAO, cujo custo está distribuido nos itens 2.1; 2.2 e 2.3</t>
  </si>
  <si>
    <t>Para desenvolvimento e implantação do Sistema de Gestão Ambiental de Obras - SGAO - (Ver Folha de Comentários)</t>
  </si>
  <si>
    <t xml:space="preserve">Firmar convênio com CINBESA x UCP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</si>
</sst>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[$USD]\ #,##0.00"/>
    <numFmt numFmtId="165" formatCode="_(&quot;R$ &quot;* #,##0.00_);_(&quot;R$ &quot;* \(#,##0.00\);_(&quot;R$ &quot;* &quot;-&quot;??_);_(@_)"/>
    <numFmt numFmtId="166" formatCode="dd/mm/yy;@"/>
    <numFmt numFmtId="167" formatCode="_-* #,##0_-;\-* #,##0_-;_-* &quot;-&quot;??_-;_-@_-"/>
    <numFmt numFmtId="168" formatCode="[$-416]mmm\-yyyy;@"/>
    <numFmt numFmtId="169" formatCode="_-[$$-409]* #,##0_ ;_-[$$-409]* \-#,##0\ ;_-[$$-409]* &quot;-&quot;??_ ;_-@_ "/>
    <numFmt numFmtId="170" formatCode="[$USD]\ #,##0"/>
  </numFmts>
  <fonts count="9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Calibri"/>
      <family val="2"/>
    </font>
    <font>
      <b/>
      <u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u/>
      <sz val="10"/>
      <color indexed="8"/>
      <name val="Calibri"/>
      <family val="2"/>
      <scheme val="minor"/>
    </font>
    <font>
      <b/>
      <u/>
      <sz val="12"/>
      <color theme="1"/>
      <name val="Times New Roman"/>
      <family val="1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trike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trike/>
      <sz val="12"/>
      <color rgb="FFFF0000"/>
      <name val="Times New Roman"/>
      <family val="1"/>
    </font>
    <font>
      <strike/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3366FF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theme="1" tint="0.499984740745262"/>
      </left>
      <right style="medium">
        <color theme="0" tint="-0.2499465926084170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9" fillId="3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9" fontId="49" fillId="0" borderId="0" applyFont="0" applyFill="0" applyBorder="0" applyAlignment="0" applyProtection="0"/>
  </cellStyleXfs>
  <cellXfs count="587">
    <xf numFmtId="0" fontId="0" fillId="0" borderId="0" xfId="0"/>
    <xf numFmtId="0" fontId="2" fillId="0" borderId="0" xfId="38"/>
    <xf numFmtId="0" fontId="0" fillId="0" borderId="0" xfId="0"/>
    <xf numFmtId="0" fontId="31" fillId="0" borderId="18" xfId="1" applyFont="1" applyFill="1" applyBorder="1" applyAlignment="1">
      <alignment horizontal="left" vertical="center" wrapText="1"/>
    </xf>
    <xf numFmtId="0" fontId="22" fillId="0" borderId="15" xfId="1" applyFont="1" applyFill="1" applyBorder="1" applyAlignment="1">
      <alignment horizontal="left" vertical="center" wrapText="1"/>
    </xf>
    <xf numFmtId="0" fontId="22" fillId="0" borderId="16" xfId="1" applyFont="1" applyFill="1" applyBorder="1" applyAlignment="1">
      <alignment horizontal="left" vertical="center" wrapText="1"/>
    </xf>
    <xf numFmtId="0" fontId="22" fillId="0" borderId="17" xfId="1" quotePrefix="1" applyFont="1" applyBorder="1" applyAlignment="1" applyProtection="1"/>
    <xf numFmtId="0" fontId="1" fillId="0" borderId="0" xfId="1"/>
    <xf numFmtId="0" fontId="29" fillId="24" borderId="11" xfId="1" applyFont="1" applyFill="1" applyBorder="1" applyAlignment="1">
      <alignment horizontal="center" vertical="center"/>
    </xf>
    <xf numFmtId="0" fontId="29" fillId="24" borderId="12" xfId="1" applyFont="1" applyFill="1" applyBorder="1" applyAlignment="1">
      <alignment horizontal="center" vertical="center"/>
    </xf>
    <xf numFmtId="0" fontId="29" fillId="24" borderId="13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4" xfId="1" applyFont="1" applyBorder="1" applyAlignment="1">
      <alignment vertical="center"/>
    </xf>
    <xf numFmtId="0" fontId="22" fillId="0" borderId="15" xfId="1" applyFont="1" applyBorder="1" applyAlignment="1">
      <alignment vertical="center"/>
    </xf>
    <xf numFmtId="0" fontId="22" fillId="0" borderId="16" xfId="1" applyFont="1" applyBorder="1" applyAlignment="1">
      <alignment vertical="center"/>
    </xf>
    <xf numFmtId="0" fontId="30" fillId="24" borderId="23" xfId="1" applyFont="1" applyFill="1" applyBorder="1" applyAlignment="1">
      <alignment horizontal="center" vertical="center"/>
    </xf>
    <xf numFmtId="0" fontId="30" fillId="24" borderId="24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164" fontId="22" fillId="0" borderId="10" xfId="1" applyNumberFormat="1" applyFont="1" applyFill="1" applyBorder="1" applyAlignment="1">
      <alignment horizontal="right" vertical="center" wrapText="1"/>
    </xf>
    <xf numFmtId="164" fontId="22" fillId="0" borderId="14" xfId="1" applyNumberFormat="1" applyFont="1" applyFill="1" applyBorder="1" applyAlignment="1">
      <alignment horizontal="right" vertical="center" wrapText="1"/>
    </xf>
    <xf numFmtId="0" fontId="22" fillId="0" borderId="17" xfId="1" applyFont="1" applyBorder="1" applyAlignment="1" applyProtection="1"/>
    <xf numFmtId="0" fontId="23" fillId="24" borderId="18" xfId="1" applyFont="1" applyFill="1" applyBorder="1" applyAlignment="1">
      <alignment horizontal="center" vertical="center" wrapText="1"/>
    </xf>
    <xf numFmtId="164" fontId="23" fillId="24" borderId="15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0" fontId="22" fillId="0" borderId="0" xfId="38" applyFont="1" applyFill="1" applyBorder="1" applyAlignment="1">
      <alignment vertical="center" wrapText="1"/>
    </xf>
    <xf numFmtId="4" fontId="22" fillId="0" borderId="0" xfId="38" applyNumberFormat="1" applyFont="1" applyFill="1" applyBorder="1" applyAlignment="1">
      <alignment vertical="center" wrapText="1"/>
    </xf>
    <xf numFmtId="10" fontId="22" fillId="0" borderId="0" xfId="38" applyNumberFormat="1" applyFont="1" applyFill="1" applyBorder="1" applyAlignment="1">
      <alignment vertical="center" wrapText="1"/>
    </xf>
    <xf numFmtId="0" fontId="22" fillId="0" borderId="10" xfId="1" applyFont="1" applyFill="1" applyBorder="1" applyAlignment="1">
      <alignment vertical="center" wrapText="1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24" fillId="27" borderId="33" xfId="38" applyFont="1" applyFill="1" applyBorder="1" applyAlignment="1">
      <alignment horizontal="left" vertical="center" wrapText="1"/>
    </xf>
    <xf numFmtId="0" fontId="24" fillId="27" borderId="27" xfId="38" applyFont="1" applyFill="1" applyBorder="1" applyAlignment="1">
      <alignment horizontal="left" vertical="center" wrapText="1"/>
    </xf>
    <xf numFmtId="0" fontId="24" fillId="27" borderId="18" xfId="38" applyFont="1" applyFill="1" applyBorder="1" applyAlignment="1">
      <alignment horizontal="left" vertical="center" wrapText="1"/>
    </xf>
    <xf numFmtId="0" fontId="22" fillId="0" borderId="13" xfId="1" applyFont="1" applyFill="1" applyBorder="1" applyAlignment="1">
      <alignment vertical="center" wrapText="1"/>
    </xf>
    <xf numFmtId="0" fontId="22" fillId="0" borderId="14" xfId="1" applyFont="1" applyFill="1" applyBorder="1" applyAlignment="1">
      <alignment vertical="center" wrapText="1"/>
    </xf>
    <xf numFmtId="0" fontId="22" fillId="0" borderId="16" xfId="1" applyFont="1" applyFill="1" applyBorder="1" applyAlignment="1">
      <alignment vertical="center" wrapText="1"/>
    </xf>
    <xf numFmtId="0" fontId="22" fillId="0" borderId="31" xfId="1" applyFont="1" applyFill="1" applyBorder="1" applyAlignment="1">
      <alignment vertical="center" wrapText="1"/>
    </xf>
    <xf numFmtId="0" fontId="0" fillId="0" borderId="0" xfId="0" applyFill="1"/>
    <xf numFmtId="0" fontId="24" fillId="27" borderId="28" xfId="38" applyFont="1" applyFill="1" applyBorder="1" applyAlignment="1">
      <alignment horizontal="left" vertical="center" wrapText="1"/>
    </xf>
    <xf numFmtId="0" fontId="24" fillId="0" borderId="0" xfId="38" applyFont="1" applyFill="1" applyBorder="1" applyAlignment="1">
      <alignment horizontal="left" vertical="center" wrapText="1"/>
    </xf>
    <xf numFmtId="0" fontId="24" fillId="0" borderId="22" xfId="38" applyFont="1" applyFill="1" applyBorder="1" applyAlignment="1">
      <alignment horizontal="left" vertical="center" wrapText="1"/>
    </xf>
    <xf numFmtId="0" fontId="42" fillId="0" borderId="0" xfId="0" applyFont="1"/>
    <xf numFmtId="0" fontId="40" fillId="27" borderId="3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/>
    <xf numFmtId="0" fontId="42" fillId="0" borderId="35" xfId="0" applyFont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22" fillId="0" borderId="16" xfId="0" applyFont="1" applyBorder="1"/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22" fillId="0" borderId="0" xfId="1" applyFont="1" applyFill="1" applyBorder="1" applyAlignment="1">
      <alignment vertical="center" wrapText="1"/>
    </xf>
    <xf numFmtId="0" fontId="47" fillId="0" borderId="10" xfId="1" applyFont="1" applyFill="1" applyBorder="1" applyAlignment="1">
      <alignment vertical="center" wrapText="1"/>
    </xf>
    <xf numFmtId="0" fontId="48" fillId="0" borderId="0" xfId="0" applyFont="1"/>
    <xf numFmtId="0" fontId="47" fillId="0" borderId="10" xfId="0" applyFont="1" applyBorder="1"/>
    <xf numFmtId="0" fontId="24" fillId="27" borderId="0" xfId="38" applyFont="1" applyFill="1" applyBorder="1" applyAlignment="1">
      <alignment horizontal="left" vertical="center" wrapText="1"/>
    </xf>
    <xf numFmtId="0" fontId="50" fillId="0" borderId="0" xfId="0" applyFont="1"/>
    <xf numFmtId="0" fontId="39" fillId="28" borderId="0" xfId="0" applyFont="1" applyFill="1" applyAlignment="1">
      <alignment horizontal="justify" vertical="center"/>
    </xf>
    <xf numFmtId="0" fontId="0" fillId="28" borderId="0" xfId="0" applyFill="1"/>
    <xf numFmtId="0" fontId="37" fillId="28" borderId="0" xfId="0" applyFont="1" applyFill="1" applyAlignment="1">
      <alignment horizontal="left" vertical="center"/>
    </xf>
    <xf numFmtId="0" fontId="5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30" xfId="0" applyBorder="1"/>
    <xf numFmtId="0" fontId="0" fillId="0" borderId="30" xfId="0" applyFont="1" applyBorder="1"/>
    <xf numFmtId="0" fontId="0" fillId="0" borderId="0" xfId="0" applyFill="1" applyBorder="1"/>
    <xf numFmtId="0" fontId="22" fillId="0" borderId="17" xfId="1" applyFont="1" applyBorder="1" applyAlignment="1" applyProtection="1">
      <alignment wrapText="1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vertical="center"/>
    </xf>
    <xf numFmtId="0" fontId="0" fillId="31" borderId="0" xfId="0" applyFill="1"/>
    <xf numFmtId="0" fontId="44" fillId="0" borderId="0" xfId="0" applyFont="1" applyAlignment="1">
      <alignment horizontal="center" vertical="center"/>
    </xf>
    <xf numFmtId="0" fontId="58" fillId="32" borderId="33" xfId="46" applyFont="1" applyBorder="1" applyAlignment="1">
      <alignment vertical="center" textRotation="90" wrapText="1"/>
    </xf>
    <xf numFmtId="0" fontId="58" fillId="0" borderId="12" xfId="0" applyFont="1" applyBorder="1" applyAlignment="1">
      <alignment horizontal="centerContinuous" vertical="center" wrapText="1"/>
    </xf>
    <xf numFmtId="0" fontId="58" fillId="0" borderId="13" xfId="0" applyFont="1" applyBorder="1" applyAlignment="1">
      <alignment horizontal="centerContinuous" vertical="center" wrapText="1"/>
    </xf>
    <xf numFmtId="0" fontId="58" fillId="32" borderId="28" xfId="46" applyFont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0" fontId="59" fillId="0" borderId="3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/>
    <xf numFmtId="0" fontId="59" fillId="0" borderId="14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5" xfId="0" applyFont="1" applyBorder="1"/>
    <xf numFmtId="0" fontId="59" fillId="0" borderId="16" xfId="0" applyFont="1" applyBorder="1" applyAlignment="1">
      <alignment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/>
    <xf numFmtId="0" fontId="59" fillId="0" borderId="13" xfId="0" applyFont="1" applyBorder="1" applyAlignment="1">
      <alignment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0" fillId="29" borderId="0" xfId="46" applyFont="1" applyFill="1" applyAlignment="1">
      <alignment vertical="center" textRotation="90" wrapText="1"/>
    </xf>
    <xf numFmtId="0" fontId="49" fillId="29" borderId="0" xfId="46" applyFill="1"/>
    <xf numFmtId="0" fontId="58" fillId="32" borderId="28" xfId="46" applyFont="1" applyBorder="1" applyAlignment="1">
      <alignment vertical="center" textRotation="90" wrapText="1"/>
    </xf>
    <xf numFmtId="0" fontId="59" fillId="0" borderId="40" xfId="0" applyFont="1" applyBorder="1" applyAlignment="1">
      <alignment vertical="center" wrapText="1"/>
    </xf>
    <xf numFmtId="0" fontId="59" fillId="0" borderId="41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9" fillId="0" borderId="41" xfId="0" applyFont="1" applyBorder="1" applyAlignment="1">
      <alignment vertical="center"/>
    </xf>
    <xf numFmtId="0" fontId="58" fillId="32" borderId="43" xfId="46" applyFont="1" applyBorder="1" applyAlignment="1">
      <alignment vertical="center" textRotation="90" wrapText="1"/>
    </xf>
    <xf numFmtId="0" fontId="58" fillId="0" borderId="44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/>
    </xf>
    <xf numFmtId="0" fontId="59" fillId="0" borderId="46" xfId="0" applyFont="1" applyBorder="1" applyAlignment="1">
      <alignment vertical="center" wrapText="1"/>
    </xf>
    <xf numFmtId="0" fontId="58" fillId="32" borderId="47" xfId="46" applyFont="1" applyBorder="1" applyAlignment="1">
      <alignment horizontal="center" vertical="center" textRotation="90" wrapText="1"/>
    </xf>
    <xf numFmtId="0" fontId="58" fillId="0" borderId="45" xfId="0" applyFont="1" applyBorder="1" applyAlignment="1">
      <alignment horizontal="center" vertical="center" wrapText="1"/>
    </xf>
    <xf numFmtId="0" fontId="22" fillId="31" borderId="10" xfId="1" applyFont="1" applyFill="1" applyBorder="1" applyAlignment="1">
      <alignment vertical="center"/>
    </xf>
    <xf numFmtId="0" fontId="22" fillId="31" borderId="14" xfId="1" applyFont="1" applyFill="1" applyBorder="1" applyAlignment="1">
      <alignment vertical="center"/>
    </xf>
    <xf numFmtId="0" fontId="63" fillId="0" borderId="0" xfId="0" applyFont="1"/>
    <xf numFmtId="0" fontId="48" fillId="0" borderId="1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7" fillId="0" borderId="0" xfId="1" applyFont="1" applyFill="1" applyBorder="1" applyAlignment="1">
      <alignment vertical="center" wrapText="1"/>
    </xf>
    <xf numFmtId="0" fontId="47" fillId="0" borderId="0" xfId="0" applyFont="1" applyBorder="1"/>
    <xf numFmtId="0" fontId="47" fillId="0" borderId="41" xfId="1" applyFont="1" applyFill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4" fontId="24" fillId="24" borderId="41" xfId="38" applyNumberFormat="1" applyFont="1" applyFill="1" applyBorder="1" applyAlignment="1">
      <alignment horizontal="center" vertical="center" wrapText="1"/>
    </xf>
    <xf numFmtId="0" fontId="23" fillId="24" borderId="25" xfId="38" applyFont="1" applyFill="1" applyBorder="1" applyAlignment="1">
      <alignment vertical="center" wrapText="1"/>
    </xf>
    <xf numFmtId="0" fontId="23" fillId="24" borderId="49" xfId="38" applyFont="1" applyFill="1" applyBorder="1" applyAlignment="1">
      <alignment vertical="center" wrapText="1"/>
    </xf>
    <xf numFmtId="0" fontId="23" fillId="24" borderId="26" xfId="38" applyFont="1" applyFill="1" applyBorder="1" applyAlignment="1">
      <alignment vertical="center" wrapText="1"/>
    </xf>
    <xf numFmtId="0" fontId="23" fillId="24" borderId="25" xfId="38" applyFont="1" applyFill="1" applyBorder="1" applyAlignment="1">
      <alignment vertical="center"/>
    </xf>
    <xf numFmtId="10" fontId="24" fillId="33" borderId="41" xfId="38" applyNumberFormat="1" applyFont="1" applyFill="1" applyBorder="1" applyAlignment="1">
      <alignment horizontal="center" vertical="center" wrapText="1"/>
    </xf>
    <xf numFmtId="0" fontId="64" fillId="33" borderId="26" xfId="38" applyFont="1" applyFill="1" applyBorder="1" applyAlignment="1">
      <alignment horizontal="right" vertical="center"/>
    </xf>
    <xf numFmtId="4" fontId="64" fillId="33" borderId="41" xfId="38" applyNumberFormat="1" applyFont="1" applyFill="1" applyBorder="1" applyAlignment="1">
      <alignment vertical="center" wrapText="1"/>
    </xf>
    <xf numFmtId="0" fontId="64" fillId="33" borderId="49" xfId="38" applyFont="1" applyFill="1" applyBorder="1" applyAlignment="1">
      <alignment vertical="center" wrapText="1"/>
    </xf>
    <xf numFmtId="0" fontId="22" fillId="0" borderId="51" xfId="38" applyFont="1" applyFill="1" applyBorder="1" applyAlignment="1">
      <alignment vertical="center" wrapText="1"/>
    </xf>
    <xf numFmtId="0" fontId="22" fillId="0" borderId="54" xfId="38" applyFont="1" applyFill="1" applyBorder="1" applyAlignment="1">
      <alignment vertical="center" wrapText="1"/>
    </xf>
    <xf numFmtId="3" fontId="22" fillId="0" borderId="54" xfId="38" applyNumberFormat="1" applyFont="1" applyFill="1" applyBorder="1" applyAlignment="1">
      <alignment vertical="center" wrapText="1"/>
    </xf>
    <xf numFmtId="9" fontId="22" fillId="0" borderId="54" xfId="38" applyNumberFormat="1" applyFont="1" applyFill="1" applyBorder="1" applyAlignment="1">
      <alignment vertical="center" wrapText="1"/>
    </xf>
    <xf numFmtId="0" fontId="22" fillId="0" borderId="55" xfId="38" applyFont="1" applyFill="1" applyBorder="1" applyAlignment="1">
      <alignment vertical="center" wrapText="1"/>
    </xf>
    <xf numFmtId="0" fontId="22" fillId="0" borderId="57" xfId="38" applyFont="1" applyFill="1" applyBorder="1" applyAlignment="1">
      <alignment vertical="center" wrapText="1"/>
    </xf>
    <xf numFmtId="3" fontId="22" fillId="0" borderId="57" xfId="38" applyNumberFormat="1" applyFont="1" applyFill="1" applyBorder="1" applyAlignment="1">
      <alignment vertical="center" wrapText="1"/>
    </xf>
    <xf numFmtId="9" fontId="22" fillId="0" borderId="57" xfId="38" applyNumberFormat="1" applyFont="1" applyFill="1" applyBorder="1" applyAlignment="1">
      <alignment vertical="center" wrapText="1"/>
    </xf>
    <xf numFmtId="0" fontId="22" fillId="0" borderId="58" xfId="38" applyFont="1" applyFill="1" applyBorder="1" applyAlignment="1">
      <alignment vertical="center" wrapText="1"/>
    </xf>
    <xf numFmtId="0" fontId="22" fillId="0" borderId="52" xfId="38" applyFont="1" applyFill="1" applyBorder="1" applyAlignment="1">
      <alignment vertical="center" wrapText="1"/>
    </xf>
    <xf numFmtId="0" fontId="22" fillId="0" borderId="51" xfId="38" applyFont="1" applyFill="1" applyBorder="1" applyAlignment="1">
      <alignment horizontal="center" vertical="center" wrapText="1"/>
    </xf>
    <xf numFmtId="0" fontId="44" fillId="0" borderId="0" xfId="0" applyFont="1"/>
    <xf numFmtId="0" fontId="64" fillId="33" borderId="25" xfId="38" applyFont="1" applyFill="1" applyBorder="1" applyAlignment="1">
      <alignment vertical="center" wrapText="1"/>
    </xf>
    <xf numFmtId="10" fontId="64" fillId="33" borderId="48" xfId="38" applyNumberFormat="1" applyFont="1" applyFill="1" applyBorder="1" applyAlignment="1">
      <alignment vertical="center" wrapText="1"/>
    </xf>
    <xf numFmtId="9" fontId="64" fillId="33" borderId="49" xfId="38" applyNumberFormat="1" applyFont="1" applyFill="1" applyBorder="1" applyAlignment="1">
      <alignment vertical="center" wrapText="1"/>
    </xf>
    <xf numFmtId="0" fontId="64" fillId="33" borderId="26" xfId="38" applyFont="1" applyFill="1" applyBorder="1" applyAlignment="1">
      <alignment vertical="center" wrapText="1"/>
    </xf>
    <xf numFmtId="0" fontId="64" fillId="33" borderId="49" xfId="38" applyFont="1" applyFill="1" applyBorder="1" applyAlignment="1">
      <alignment horizontal="right" vertical="center"/>
    </xf>
    <xf numFmtId="0" fontId="23" fillId="24" borderId="49" xfId="38" applyFont="1" applyFill="1" applyBorder="1" applyAlignment="1">
      <alignment vertical="center"/>
    </xf>
    <xf numFmtId="0" fontId="23" fillId="24" borderId="26" xfId="38" applyFont="1" applyFill="1" applyBorder="1" applyAlignment="1">
      <alignment vertical="center"/>
    </xf>
    <xf numFmtId="0" fontId="22" fillId="0" borderId="60" xfId="38" applyFont="1" applyFill="1" applyBorder="1" applyAlignment="1">
      <alignment vertical="center" wrapText="1"/>
    </xf>
    <xf numFmtId="0" fontId="22" fillId="0" borderId="61" xfId="38" applyFont="1" applyFill="1" applyBorder="1" applyAlignment="1">
      <alignment vertical="center" wrapText="1"/>
    </xf>
    <xf numFmtId="9" fontId="64" fillId="33" borderId="30" xfId="38" applyNumberFormat="1" applyFont="1" applyFill="1" applyBorder="1" applyAlignment="1">
      <alignment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22" fillId="0" borderId="62" xfId="38" applyFont="1" applyFill="1" applyBorder="1" applyAlignment="1">
      <alignment vertical="center" wrapText="1"/>
    </xf>
    <xf numFmtId="0" fontId="22" fillId="0" borderId="63" xfId="38" applyFont="1" applyFill="1" applyBorder="1" applyAlignment="1">
      <alignment vertical="center" wrapText="1"/>
    </xf>
    <xf numFmtId="0" fontId="22" fillId="0" borderId="64" xfId="38" applyFont="1" applyFill="1" applyBorder="1" applyAlignment="1">
      <alignment vertical="center" wrapText="1"/>
    </xf>
    <xf numFmtId="0" fontId="22" fillId="0" borderId="65" xfId="38" applyFont="1" applyFill="1" applyBorder="1" applyAlignment="1">
      <alignment vertical="center" wrapText="1"/>
    </xf>
    <xf numFmtId="0" fontId="22" fillId="0" borderId="66" xfId="38" applyFont="1" applyFill="1" applyBorder="1" applyAlignment="1">
      <alignment vertical="center" wrapText="1"/>
    </xf>
    <xf numFmtId="0" fontId="22" fillId="0" borderId="67" xfId="38" applyFont="1" applyFill="1" applyBorder="1" applyAlignment="1">
      <alignment vertical="center" wrapText="1"/>
    </xf>
    <xf numFmtId="0" fontId="64" fillId="33" borderId="30" xfId="38" applyFont="1" applyFill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4" fillId="30" borderId="25" xfId="0" applyFont="1" applyFill="1" applyBorder="1"/>
    <xf numFmtId="0" fontId="44" fillId="30" borderId="49" xfId="0" applyFont="1" applyFill="1" applyBorder="1"/>
    <xf numFmtId="0" fontId="44" fillId="30" borderId="26" xfId="0" applyFont="1" applyFill="1" applyBorder="1" applyAlignment="1">
      <alignment horizontal="center"/>
    </xf>
    <xf numFmtId="10" fontId="44" fillId="30" borderId="25" xfId="0" applyNumberFormat="1" applyFont="1" applyFill="1" applyBorder="1"/>
    <xf numFmtId="10" fontId="44" fillId="30" borderId="49" xfId="0" applyNumberFormat="1" applyFont="1" applyFill="1" applyBorder="1"/>
    <xf numFmtId="0" fontId="44" fillId="30" borderId="26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22" fillId="0" borderId="50" xfId="38" applyFont="1" applyFill="1" applyBorder="1" applyAlignment="1">
      <alignment vertical="center" wrapText="1"/>
    </xf>
    <xf numFmtId="0" fontId="51" fillId="0" borderId="51" xfId="0" applyFont="1" applyFill="1" applyBorder="1" applyAlignment="1">
      <alignment horizontal="left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22" fillId="0" borderId="53" xfId="38" applyFont="1" applyFill="1" applyBorder="1" applyAlignment="1">
      <alignment vertical="center" wrapText="1"/>
    </xf>
    <xf numFmtId="0" fontId="51" fillId="0" borderId="54" xfId="0" applyFont="1" applyFill="1" applyBorder="1" applyAlignment="1">
      <alignment horizontal="left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22" fillId="0" borderId="56" xfId="38" applyFont="1" applyFill="1" applyBorder="1" applyAlignment="1">
      <alignment vertical="center" wrapText="1"/>
    </xf>
    <xf numFmtId="0" fontId="51" fillId="0" borderId="54" xfId="0" applyFont="1" applyFill="1" applyBorder="1" applyAlignment="1">
      <alignment vertical="center" wrapText="1"/>
    </xf>
    <xf numFmtId="0" fontId="42" fillId="0" borderId="54" xfId="0" applyFont="1" applyFill="1" applyBorder="1" applyAlignment="1">
      <alignment vertical="center" wrapText="1"/>
    </xf>
    <xf numFmtId="0" fontId="42" fillId="0" borderId="54" xfId="0" applyFont="1" applyFill="1" applyBorder="1" applyAlignment="1">
      <alignment horizontal="center" vertical="center" wrapText="1"/>
    </xf>
    <xf numFmtId="3" fontId="22" fillId="0" borderId="51" xfId="38" applyNumberFormat="1" applyFont="1" applyFill="1" applyBorder="1" applyAlignment="1">
      <alignment vertical="center" wrapText="1"/>
    </xf>
    <xf numFmtId="9" fontId="22" fillId="0" borderId="51" xfId="38" applyNumberFormat="1" applyFont="1" applyFill="1" applyBorder="1" applyAlignment="1">
      <alignment vertical="center" wrapText="1"/>
    </xf>
    <xf numFmtId="0" fontId="22" fillId="0" borderId="59" xfId="38" applyFont="1" applyFill="1" applyBorder="1" applyAlignment="1">
      <alignment vertical="center" wrapText="1"/>
    </xf>
    <xf numFmtId="0" fontId="51" fillId="0" borderId="60" xfId="0" applyFont="1" applyFill="1" applyBorder="1" applyAlignment="1">
      <alignment vertical="center" wrapText="1"/>
    </xf>
    <xf numFmtId="9" fontId="22" fillId="0" borderId="60" xfId="38" applyNumberFormat="1" applyFont="1" applyFill="1" applyBorder="1" applyAlignment="1">
      <alignment vertical="center" wrapText="1"/>
    </xf>
    <xf numFmtId="0" fontId="22" fillId="0" borderId="60" xfId="38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left" vertical="center" wrapText="1"/>
    </xf>
    <xf numFmtId="4" fontId="51" fillId="0" borderId="54" xfId="0" applyNumberFormat="1" applyFont="1" applyFill="1" applyBorder="1" applyAlignment="1">
      <alignment horizontal="center" vertical="center" wrapText="1"/>
    </xf>
    <xf numFmtId="4" fontId="51" fillId="0" borderId="51" xfId="0" applyNumberFormat="1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43" fontId="22" fillId="0" borderId="54" xfId="44" applyFont="1" applyFill="1" applyBorder="1" applyAlignment="1">
      <alignment vertical="center" wrapText="1"/>
    </xf>
    <xf numFmtId="0" fontId="22" fillId="0" borderId="51" xfId="38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center"/>
    </xf>
    <xf numFmtId="0" fontId="42" fillId="0" borderId="54" xfId="0" applyFont="1" applyFill="1" applyBorder="1"/>
    <xf numFmtId="166" fontId="22" fillId="0" borderId="54" xfId="38" applyNumberFormat="1" applyFont="1" applyFill="1" applyBorder="1" applyAlignment="1">
      <alignment horizontal="center" vertical="center" wrapText="1"/>
    </xf>
    <xf numFmtId="0" fontId="22" fillId="0" borderId="0" xfId="38" applyFont="1" applyFill="1" applyAlignment="1">
      <alignment horizontal="center" vertical="center"/>
    </xf>
    <xf numFmtId="0" fontId="22" fillId="0" borderId="0" xfId="38" applyFont="1" applyAlignment="1">
      <alignment horizontal="center" vertical="center"/>
    </xf>
    <xf numFmtId="14" fontId="22" fillId="0" borderId="0" xfId="38" applyNumberFormat="1" applyFont="1" applyFill="1" applyAlignment="1">
      <alignment horizontal="center" vertical="center"/>
    </xf>
    <xf numFmtId="166" fontId="22" fillId="0" borderId="71" xfId="38" applyNumberFormat="1" applyFont="1" applyFill="1" applyBorder="1" applyAlignment="1">
      <alignment horizontal="center" vertical="center" wrapText="1"/>
    </xf>
    <xf numFmtId="166" fontId="22" fillId="0" borderId="70" xfId="38" applyNumberFormat="1" applyFont="1" applyFill="1" applyBorder="1" applyAlignment="1">
      <alignment horizontal="center" vertical="center" wrapText="1"/>
    </xf>
    <xf numFmtId="9" fontId="22" fillId="0" borderId="54" xfId="38" applyNumberFormat="1" applyFont="1" applyFill="1" applyBorder="1" applyAlignment="1">
      <alignment horizontal="right" vertical="center" wrapText="1"/>
    </xf>
    <xf numFmtId="0" fontId="2" fillId="0" borderId="0" xfId="38" applyAlignment="1">
      <alignment horizontal="center" vertical="center"/>
    </xf>
    <xf numFmtId="0" fontId="22" fillId="0" borderId="55" xfId="38" applyFont="1" applyFill="1" applyBorder="1" applyAlignment="1">
      <alignment horizontal="left" vertical="center" wrapText="1"/>
    </xf>
    <xf numFmtId="0" fontId="22" fillId="0" borderId="52" xfId="38" applyFont="1" applyFill="1" applyBorder="1" applyAlignment="1">
      <alignment horizontal="left" vertical="center" wrapText="1"/>
    </xf>
    <xf numFmtId="167" fontId="62" fillId="30" borderId="41" xfId="0" applyNumberFormat="1" applyFont="1" applyFill="1" applyBorder="1"/>
    <xf numFmtId="167" fontId="64" fillId="33" borderId="31" xfId="38" applyNumberFormat="1" applyFont="1" applyFill="1" applyBorder="1" applyAlignment="1">
      <alignment vertical="center" wrapText="1"/>
    </xf>
    <xf numFmtId="167" fontId="64" fillId="33" borderId="41" xfId="38" applyNumberFormat="1" applyFont="1" applyFill="1" applyBorder="1" applyAlignment="1">
      <alignment vertical="center" wrapText="1"/>
    </xf>
    <xf numFmtId="167" fontId="64" fillId="33" borderId="41" xfId="38" applyNumberFormat="1" applyFont="1" applyFill="1" applyBorder="1" applyAlignment="1">
      <alignment horizontal="right" vertical="center"/>
    </xf>
    <xf numFmtId="0" fontId="25" fillId="0" borderId="25" xfId="38" applyFont="1" applyFill="1" applyBorder="1" applyAlignment="1">
      <alignment horizontal="left" vertical="center"/>
    </xf>
    <xf numFmtId="0" fontId="25" fillId="0" borderId="49" xfId="38" applyFont="1" applyFill="1" applyBorder="1" applyAlignment="1">
      <alignment vertical="center" wrapText="1"/>
    </xf>
    <xf numFmtId="0" fontId="25" fillId="0" borderId="26" xfId="38" applyFont="1" applyFill="1" applyBorder="1" applyAlignment="1">
      <alignment vertical="center" wrapText="1"/>
    </xf>
    <xf numFmtId="0" fontId="22" fillId="0" borderId="72" xfId="38" applyFont="1" applyFill="1" applyBorder="1" applyAlignment="1">
      <alignment vertical="center" wrapText="1"/>
    </xf>
    <xf numFmtId="166" fontId="22" fillId="0" borderId="60" xfId="38" applyNumberFormat="1" applyFont="1" applyFill="1" applyBorder="1" applyAlignment="1">
      <alignment horizontal="center" vertical="center" wrapText="1"/>
    </xf>
    <xf numFmtId="0" fontId="24" fillId="0" borderId="51" xfId="38" applyFont="1" applyFill="1" applyBorder="1" applyAlignment="1">
      <alignment horizontal="center" vertical="center" wrapText="1"/>
    </xf>
    <xf numFmtId="9" fontId="22" fillId="0" borderId="70" xfId="38" applyNumberFormat="1" applyFont="1" applyFill="1" applyBorder="1" applyAlignment="1">
      <alignment vertical="center" wrapText="1"/>
    </xf>
    <xf numFmtId="4" fontId="22" fillId="0" borderId="54" xfId="0" applyNumberFormat="1" applyFont="1" applyFill="1" applyBorder="1" applyAlignment="1">
      <alignment horizontal="center" vertical="center" wrapText="1"/>
    </xf>
    <xf numFmtId="0" fontId="31" fillId="0" borderId="54" xfId="38" applyFont="1" applyFill="1" applyBorder="1" applyAlignment="1">
      <alignment vertical="center" wrapText="1"/>
    </xf>
    <xf numFmtId="0" fontId="51" fillId="0" borderId="60" xfId="0" applyFont="1" applyFill="1" applyBorder="1" applyAlignment="1">
      <alignment horizontal="center" vertical="center" wrapText="1"/>
    </xf>
    <xf numFmtId="0" fontId="66" fillId="0" borderId="60" xfId="0" applyFont="1" applyFill="1" applyBorder="1" applyAlignment="1">
      <alignment horizontal="center" vertical="center" wrapText="1"/>
    </xf>
    <xf numFmtId="0" fontId="67" fillId="0" borderId="0" xfId="0" applyFont="1"/>
    <xf numFmtId="4" fontId="67" fillId="0" borderId="0" xfId="0" applyNumberFormat="1" applyFont="1"/>
    <xf numFmtId="10" fontId="67" fillId="0" borderId="0" xfId="0" applyNumberFormat="1" applyFont="1"/>
    <xf numFmtId="0" fontId="67" fillId="0" borderId="0" xfId="0" applyFont="1" applyAlignment="1"/>
    <xf numFmtId="0" fontId="68" fillId="0" borderId="0" xfId="0" applyFont="1" applyAlignment="1">
      <alignment vertical="center"/>
    </xf>
    <xf numFmtId="4" fontId="67" fillId="0" borderId="0" xfId="0" applyNumberFormat="1" applyFont="1" applyAlignment="1"/>
    <xf numFmtId="10" fontId="67" fillId="0" borderId="0" xfId="0" applyNumberFormat="1" applyFont="1" applyAlignment="1"/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14" fontId="70" fillId="0" borderId="0" xfId="0" applyNumberFormat="1" applyFont="1" applyBorder="1" applyAlignment="1">
      <alignment horizontal="left" vertical="center"/>
    </xf>
    <xf numFmtId="0" fontId="70" fillId="0" borderId="0" xfId="47" applyFont="1" applyFill="1" applyBorder="1" applyAlignment="1">
      <alignment vertical="center" wrapText="1"/>
    </xf>
    <xf numFmtId="0" fontId="69" fillId="0" borderId="0" xfId="47" applyFont="1"/>
    <xf numFmtId="0" fontId="22" fillId="0" borderId="51" xfId="0" applyFont="1" applyFill="1" applyBorder="1" applyAlignment="1">
      <alignment horizontal="left" vertical="center" wrapText="1"/>
    </xf>
    <xf numFmtId="0" fontId="22" fillId="0" borderId="54" xfId="38" applyFont="1" applyFill="1" applyBorder="1" applyAlignment="1">
      <alignment horizontal="center" vertical="center" wrapText="1"/>
    </xf>
    <xf numFmtId="0" fontId="22" fillId="0" borderId="70" xfId="38" applyFont="1" applyFill="1" applyBorder="1" applyAlignment="1">
      <alignment vertical="center" wrapText="1"/>
    </xf>
    <xf numFmtId="0" fontId="22" fillId="0" borderId="73" xfId="38" applyFont="1" applyFill="1" applyBorder="1" applyAlignment="1">
      <alignment vertical="center" wrapText="1"/>
    </xf>
    <xf numFmtId="0" fontId="22" fillId="0" borderId="74" xfId="38" applyFont="1" applyFill="1" applyBorder="1" applyAlignment="1">
      <alignment vertical="center" wrapText="1"/>
    </xf>
    <xf numFmtId="0" fontId="22" fillId="0" borderId="60" xfId="0" applyFont="1" applyFill="1" applyBorder="1" applyAlignment="1">
      <alignment vertical="center" wrapText="1"/>
    </xf>
    <xf numFmtId="0" fontId="67" fillId="0" borderId="0" xfId="0" applyFont="1" applyBorder="1"/>
    <xf numFmtId="0" fontId="67" fillId="0" borderId="0" xfId="0" applyFont="1" applyBorder="1" applyAlignment="1">
      <alignment vertical="center" wrapText="1"/>
    </xf>
    <xf numFmtId="0" fontId="67" fillId="0" borderId="41" xfId="0" applyFont="1" applyBorder="1" applyAlignment="1">
      <alignment vertical="center" wrapText="1"/>
    </xf>
    <xf numFmtId="0" fontId="67" fillId="0" borderId="41" xfId="0" applyFont="1" applyBorder="1" applyAlignment="1">
      <alignment horizontal="justify" vertical="center" wrapText="1"/>
    </xf>
    <xf numFmtId="0" fontId="67" fillId="0" borderId="41" xfId="0" applyFont="1" applyBorder="1" applyAlignment="1">
      <alignment horizontal="left" vertical="center" wrapText="1"/>
    </xf>
    <xf numFmtId="0" fontId="67" fillId="0" borderId="25" xfId="0" applyFont="1" applyFill="1" applyBorder="1" applyAlignment="1">
      <alignment horizontal="left" vertical="center" wrapText="1"/>
    </xf>
    <xf numFmtId="0" fontId="67" fillId="0" borderId="26" xfId="0" applyFont="1" applyFill="1" applyBorder="1" applyAlignment="1">
      <alignment horizontal="left" vertical="center" wrapText="1"/>
    </xf>
    <xf numFmtId="0" fontId="22" fillId="0" borderId="51" xfId="47" applyFont="1" applyFill="1" applyBorder="1" applyAlignment="1">
      <alignment vertical="center" wrapText="1"/>
    </xf>
    <xf numFmtId="0" fontId="67" fillId="0" borderId="26" xfId="0" applyFont="1" applyBorder="1" applyAlignment="1">
      <alignment vertical="center" wrapText="1"/>
    </xf>
    <xf numFmtId="0" fontId="67" fillId="0" borderId="0" xfId="0" applyFont="1" applyFill="1"/>
    <xf numFmtId="0" fontId="74" fillId="0" borderId="54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22" fillId="0" borderId="30" xfId="38" applyFont="1" applyFill="1" applyBorder="1" applyAlignment="1">
      <alignment vertical="center" wrapText="1"/>
    </xf>
    <xf numFmtId="9" fontId="22" fillId="0" borderId="30" xfId="38" applyNumberFormat="1" applyFont="1" applyFill="1" applyBorder="1" applyAlignment="1">
      <alignment vertical="center" wrapText="1"/>
    </xf>
    <xf numFmtId="0" fontId="22" fillId="0" borderId="30" xfId="38" applyFont="1" applyFill="1" applyBorder="1" applyAlignment="1">
      <alignment horizontal="center" vertical="center" wrapText="1"/>
    </xf>
    <xf numFmtId="3" fontId="22" fillId="0" borderId="30" xfId="38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0" fillId="0" borderId="54" xfId="38" applyFont="1" applyFill="1" applyBorder="1" applyAlignment="1">
      <alignment vertical="center" wrapText="1"/>
    </xf>
    <xf numFmtId="0" fontId="67" fillId="0" borderId="0" xfId="0" applyFont="1" applyAlignment="1">
      <alignment wrapText="1"/>
    </xf>
    <xf numFmtId="0" fontId="67" fillId="0" borderId="0" xfId="0" applyFont="1" applyAlignment="1">
      <alignment vertical="center"/>
    </xf>
    <xf numFmtId="0" fontId="22" fillId="0" borderId="75" xfId="0" applyFont="1" applyFill="1" applyBorder="1" applyAlignment="1">
      <alignment horizontal="left" vertical="center" wrapText="1"/>
    </xf>
    <xf numFmtId="0" fontId="24" fillId="24" borderId="41" xfId="38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10" fontId="24" fillId="24" borderId="41" xfId="3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/>
    </xf>
    <xf numFmtId="0" fontId="51" fillId="0" borderId="60" xfId="0" applyFont="1" applyFill="1" applyBorder="1" applyAlignment="1">
      <alignment horizontal="left" vertical="center" wrapText="1"/>
    </xf>
    <xf numFmtId="0" fontId="51" fillId="0" borderId="54" xfId="0" applyFont="1" applyFill="1" applyBorder="1" applyAlignment="1">
      <alignment horizontal="left" vertical="justify"/>
    </xf>
    <xf numFmtId="0" fontId="22" fillId="0" borderId="60" xfId="0" applyFont="1" applyFill="1" applyBorder="1" applyAlignment="1">
      <alignment horizontal="center" vertical="center" wrapText="1"/>
    </xf>
    <xf numFmtId="3" fontId="22" fillId="0" borderId="60" xfId="38" applyNumberFormat="1" applyFont="1" applyFill="1" applyBorder="1" applyAlignment="1">
      <alignment vertical="center" wrapText="1"/>
    </xf>
    <xf numFmtId="0" fontId="24" fillId="0" borderId="60" xfId="38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14" fontId="22" fillId="0" borderId="54" xfId="38" applyNumberFormat="1" applyFont="1" applyFill="1" applyBorder="1" applyAlignment="1">
      <alignment horizontal="center" vertical="center" wrapText="1"/>
    </xf>
    <xf numFmtId="14" fontId="22" fillId="0" borderId="54" xfId="38" applyNumberFormat="1" applyFont="1" applyFill="1" applyBorder="1" applyAlignment="1">
      <alignment vertical="center" wrapText="1"/>
    </xf>
    <xf numFmtId="14" fontId="22" fillId="0" borderId="70" xfId="38" applyNumberFormat="1" applyFont="1" applyFill="1" applyBorder="1" applyAlignment="1">
      <alignment vertical="center" wrapText="1"/>
    </xf>
    <xf numFmtId="14" fontId="22" fillId="0" borderId="57" xfId="38" applyNumberFormat="1" applyFont="1" applyFill="1" applyBorder="1" applyAlignment="1">
      <alignment vertical="center" wrapText="1"/>
    </xf>
    <xf numFmtId="14" fontId="22" fillId="31" borderId="0" xfId="38" applyNumberFormat="1" applyFont="1" applyFill="1" applyAlignment="1">
      <alignment horizontal="center" vertical="center"/>
    </xf>
    <xf numFmtId="10" fontId="24" fillId="24" borderId="41" xfId="38" applyNumberFormat="1" applyFont="1" applyFill="1" applyBorder="1" applyAlignment="1">
      <alignment horizontal="center" vertical="center" wrapText="1"/>
    </xf>
    <xf numFmtId="3" fontId="22" fillId="0" borderId="54" xfId="38" applyNumberFormat="1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left" vertical="justify"/>
    </xf>
    <xf numFmtId="0" fontId="75" fillId="0" borderId="0" xfId="0" applyFont="1"/>
    <xf numFmtId="0" fontId="22" fillId="0" borderId="0" xfId="0" applyFont="1" applyFill="1"/>
    <xf numFmtId="3" fontId="22" fillId="0" borderId="54" xfId="38" applyNumberFormat="1" applyFont="1" applyFill="1" applyBorder="1" applyAlignment="1">
      <alignment horizontal="right" vertical="center" wrapText="1"/>
    </xf>
    <xf numFmtId="3" fontId="22" fillId="0" borderId="60" xfId="38" applyNumberFormat="1" applyFont="1" applyFill="1" applyBorder="1" applyAlignment="1">
      <alignment horizontal="center" vertical="center" wrapText="1"/>
    </xf>
    <xf numFmtId="3" fontId="22" fillId="0" borderId="0" xfId="38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vertical="center" wrapText="1"/>
    </xf>
    <xf numFmtId="166" fontId="22" fillId="0" borderId="54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24" borderId="41" xfId="38" applyFont="1" applyFill="1" applyBorder="1" applyAlignment="1">
      <alignment horizontal="center" vertical="center" wrapText="1"/>
    </xf>
    <xf numFmtId="10" fontId="24" fillId="24" borderId="41" xfId="38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76" fillId="0" borderId="51" xfId="38" applyNumberFormat="1" applyFont="1" applyFill="1" applyBorder="1" applyAlignment="1">
      <alignment horizontal="center" vertical="center" wrapText="1"/>
    </xf>
    <xf numFmtId="0" fontId="76" fillId="0" borderId="51" xfId="38" applyFont="1" applyFill="1" applyBorder="1" applyAlignment="1">
      <alignment vertical="center" wrapText="1"/>
    </xf>
    <xf numFmtId="0" fontId="36" fillId="0" borderId="0" xfId="0" applyFont="1"/>
    <xf numFmtId="3" fontId="76" fillId="0" borderId="54" xfId="38" applyNumberFormat="1" applyFont="1" applyFill="1" applyBorder="1" applyAlignment="1">
      <alignment horizontal="center" vertical="center" wrapText="1"/>
    </xf>
    <xf numFmtId="0" fontId="76" fillId="0" borderId="54" xfId="38" applyFont="1" applyFill="1" applyBorder="1" applyAlignment="1">
      <alignment vertical="center" wrapText="1"/>
    </xf>
    <xf numFmtId="3" fontId="76" fillId="0" borderId="54" xfId="47" applyNumberFormat="1" applyFont="1" applyFill="1" applyBorder="1" applyAlignment="1">
      <alignment vertical="center" wrapText="1"/>
    </xf>
    <xf numFmtId="0" fontId="76" fillId="0" borderId="60" xfId="38" applyFont="1" applyFill="1" applyBorder="1" applyAlignment="1">
      <alignment vertical="center" wrapText="1"/>
    </xf>
    <xf numFmtId="0" fontId="76" fillId="0" borderId="60" xfId="38" applyFont="1" applyFill="1" applyBorder="1" applyAlignment="1">
      <alignment horizontal="center" vertical="center" wrapText="1"/>
    </xf>
    <xf numFmtId="3" fontId="76" fillId="0" borderId="54" xfId="38" applyNumberFormat="1" applyFont="1" applyFill="1" applyBorder="1" applyAlignment="1">
      <alignment vertical="center" wrapText="1"/>
    </xf>
    <xf numFmtId="9" fontId="76" fillId="0" borderId="54" xfId="38" applyNumberFormat="1" applyFont="1" applyFill="1" applyBorder="1" applyAlignment="1">
      <alignment vertical="center" wrapText="1"/>
    </xf>
    <xf numFmtId="167" fontId="76" fillId="0" borderId="54" xfId="44" applyNumberFormat="1" applyFont="1" applyFill="1" applyBorder="1" applyAlignment="1">
      <alignment vertical="center" wrapText="1"/>
    </xf>
    <xf numFmtId="0" fontId="76" fillId="0" borderId="54" xfId="0" applyFont="1" applyFill="1" applyBorder="1" applyAlignment="1">
      <alignment horizontal="center" vertical="center" wrapText="1"/>
    </xf>
    <xf numFmtId="0" fontId="76" fillId="0" borderId="60" xfId="0" applyFont="1" applyFill="1" applyBorder="1" applyAlignment="1">
      <alignment horizontal="center" vertical="center" wrapText="1"/>
    </xf>
    <xf numFmtId="3" fontId="76" fillId="0" borderId="60" xfId="38" applyNumberFormat="1" applyFont="1" applyFill="1" applyBorder="1" applyAlignment="1">
      <alignment horizontal="center" vertical="center" wrapText="1"/>
    </xf>
    <xf numFmtId="0" fontId="76" fillId="0" borderId="54" xfId="0" applyFont="1" applyFill="1" applyBorder="1" applyAlignment="1">
      <alignment horizontal="left" vertical="center" wrapText="1"/>
    </xf>
    <xf numFmtId="4" fontId="76" fillId="0" borderId="54" xfId="0" applyNumberFormat="1" applyFont="1" applyFill="1" applyBorder="1" applyAlignment="1">
      <alignment horizontal="center" vertical="center" wrapText="1"/>
    </xf>
    <xf numFmtId="0" fontId="76" fillId="0" borderId="0" xfId="0" applyFont="1" applyFill="1"/>
    <xf numFmtId="0" fontId="76" fillId="0" borderId="57" xfId="38" applyFont="1" applyFill="1" applyBorder="1" applyAlignment="1">
      <alignment vertical="center" wrapText="1"/>
    </xf>
    <xf numFmtId="0" fontId="76" fillId="0" borderId="53" xfId="38" applyFont="1" applyFill="1" applyBorder="1" applyAlignment="1">
      <alignment horizontal="center" vertical="center" wrapText="1"/>
    </xf>
    <xf numFmtId="0" fontId="76" fillId="0" borderId="59" xfId="38" applyFont="1" applyFill="1" applyBorder="1" applyAlignment="1">
      <alignment horizontal="center" vertical="center" wrapText="1"/>
    </xf>
    <xf numFmtId="0" fontId="76" fillId="0" borderId="50" xfId="38" applyFont="1" applyFill="1" applyBorder="1" applyAlignment="1">
      <alignment horizontal="center" vertical="center" wrapText="1"/>
    </xf>
    <xf numFmtId="0" fontId="76" fillId="0" borderId="52" xfId="38" applyFont="1" applyFill="1" applyBorder="1" applyAlignment="1">
      <alignment horizontal="center" vertical="center" wrapText="1"/>
    </xf>
    <xf numFmtId="0" fontId="76" fillId="0" borderId="55" xfId="38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0" fontId="39" fillId="30" borderId="25" xfId="0" applyFont="1" applyFill="1" applyBorder="1" applyAlignment="1">
      <alignment vertical="center"/>
    </xf>
    <xf numFmtId="0" fontId="39" fillId="30" borderId="49" xfId="0" applyFont="1" applyFill="1" applyBorder="1" applyAlignment="1">
      <alignment vertical="center"/>
    </xf>
    <xf numFmtId="0" fontId="39" fillId="30" borderId="26" xfId="0" applyFont="1" applyFill="1" applyBorder="1" applyAlignment="1">
      <alignment horizontal="center" vertical="center"/>
    </xf>
    <xf numFmtId="167" fontId="39" fillId="30" borderId="41" xfId="0" applyNumberFormat="1" applyFont="1" applyFill="1" applyBorder="1" applyAlignment="1">
      <alignment vertical="center"/>
    </xf>
    <xf numFmtId="10" fontId="39" fillId="30" borderId="25" xfId="0" applyNumberFormat="1" applyFont="1" applyFill="1" applyBorder="1" applyAlignment="1">
      <alignment vertical="center"/>
    </xf>
    <xf numFmtId="10" fontId="39" fillId="30" borderId="49" xfId="0" applyNumberFormat="1" applyFont="1" applyFill="1" applyBorder="1" applyAlignment="1">
      <alignment vertical="center"/>
    </xf>
    <xf numFmtId="0" fontId="39" fillId="30" borderId="26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79" fillId="33" borderId="25" xfId="38" applyFont="1" applyFill="1" applyBorder="1" applyAlignment="1">
      <alignment vertical="center" wrapText="1"/>
    </xf>
    <xf numFmtId="0" fontId="79" fillId="33" borderId="49" xfId="38" applyFont="1" applyFill="1" applyBorder="1" applyAlignment="1">
      <alignment vertical="center" wrapText="1"/>
    </xf>
    <xf numFmtId="0" fontId="79" fillId="33" borderId="49" xfId="38" applyFont="1" applyFill="1" applyBorder="1" applyAlignment="1">
      <alignment horizontal="right" vertical="center"/>
    </xf>
    <xf numFmtId="0" fontId="79" fillId="33" borderId="26" xfId="38" applyFont="1" applyFill="1" applyBorder="1" applyAlignment="1">
      <alignment horizontal="right" vertical="center"/>
    </xf>
    <xf numFmtId="167" fontId="79" fillId="33" borderId="41" xfId="38" applyNumberFormat="1" applyFont="1" applyFill="1" applyBorder="1" applyAlignment="1">
      <alignment vertical="center" wrapText="1"/>
    </xf>
    <xf numFmtId="10" fontId="79" fillId="33" borderId="48" xfId="38" applyNumberFormat="1" applyFont="1" applyFill="1" applyBorder="1" applyAlignment="1">
      <alignment vertical="center" wrapText="1"/>
    </xf>
    <xf numFmtId="9" fontId="79" fillId="33" borderId="49" xfId="38" applyNumberFormat="1" applyFont="1" applyFill="1" applyBorder="1" applyAlignment="1">
      <alignment vertical="center" wrapText="1"/>
    </xf>
    <xf numFmtId="0" fontId="79" fillId="33" borderId="26" xfId="38" applyFont="1" applyFill="1" applyBorder="1" applyAlignment="1">
      <alignment vertical="center" wrapText="1"/>
    </xf>
    <xf numFmtId="0" fontId="39" fillId="0" borderId="0" xfId="0" applyFont="1"/>
    <xf numFmtId="168" fontId="76" fillId="0" borderId="54" xfId="47" applyNumberFormat="1" applyFont="1" applyFill="1" applyBorder="1" applyAlignment="1">
      <alignment horizontal="center" vertical="center" wrapText="1"/>
    </xf>
    <xf numFmtId="10" fontId="79" fillId="33" borderId="25" xfId="38" applyNumberFormat="1" applyFont="1" applyFill="1" applyBorder="1" applyAlignment="1">
      <alignment vertical="center" wrapText="1"/>
    </xf>
    <xf numFmtId="0" fontId="76" fillId="0" borderId="67" xfId="38" applyFont="1" applyFill="1" applyBorder="1" applyAlignment="1">
      <alignment vertical="center" wrapText="1"/>
    </xf>
    <xf numFmtId="168" fontId="76" fillId="0" borderId="55" xfId="47" applyNumberFormat="1" applyFont="1" applyFill="1" applyBorder="1" applyAlignment="1">
      <alignment horizontal="center" vertical="center" wrapText="1"/>
    </xf>
    <xf numFmtId="0" fontId="76" fillId="0" borderId="67" xfId="0" applyFont="1" applyFill="1" applyBorder="1"/>
    <xf numFmtId="0" fontId="76" fillId="0" borderId="67" xfId="38" applyFont="1" applyFill="1" applyBorder="1" applyAlignment="1">
      <alignment horizontal="center" vertical="center" wrapText="1"/>
    </xf>
    <xf numFmtId="0" fontId="80" fillId="0" borderId="54" xfId="38" applyFont="1" applyFill="1" applyBorder="1" applyAlignment="1">
      <alignment vertical="center" wrapText="1"/>
    </xf>
    <xf numFmtId="0" fontId="23" fillId="24" borderId="25" xfId="38" applyFont="1" applyFill="1" applyBorder="1" applyAlignment="1">
      <alignment horizontal="left" vertical="center" wrapText="1"/>
    </xf>
    <xf numFmtId="0" fontId="76" fillId="0" borderId="56" xfId="38" applyFont="1" applyFill="1" applyBorder="1" applyAlignment="1">
      <alignment horizontal="center" vertical="center" wrapText="1"/>
    </xf>
    <xf numFmtId="3" fontId="76" fillId="0" borderId="57" xfId="38" applyNumberFormat="1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left" vertical="center" wrapText="1"/>
    </xf>
    <xf numFmtId="4" fontId="76" fillId="0" borderId="5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6" fillId="0" borderId="51" xfId="0" applyFont="1" applyFill="1" applyBorder="1" applyAlignment="1">
      <alignment horizontal="left" vertical="center" wrapText="1"/>
    </xf>
    <xf numFmtId="168" fontId="76" fillId="0" borderId="51" xfId="47" applyNumberFormat="1" applyFont="1" applyFill="1" applyBorder="1" applyAlignment="1">
      <alignment horizontal="center" vertical="center" wrapText="1"/>
    </xf>
    <xf numFmtId="0" fontId="79" fillId="33" borderId="48" xfId="38" applyFont="1" applyFill="1" applyBorder="1" applyAlignment="1">
      <alignment vertical="center" wrapText="1"/>
    </xf>
    <xf numFmtId="0" fontId="79" fillId="33" borderId="30" xfId="38" applyFont="1" applyFill="1" applyBorder="1" applyAlignment="1">
      <alignment vertical="center" wrapText="1"/>
    </xf>
    <xf numFmtId="0" fontId="79" fillId="33" borderId="30" xfId="38" applyFont="1" applyFill="1" applyBorder="1" applyAlignment="1">
      <alignment horizontal="right" vertical="center"/>
    </xf>
    <xf numFmtId="0" fontId="79" fillId="33" borderId="69" xfId="38" applyFont="1" applyFill="1" applyBorder="1" applyAlignment="1">
      <alignment horizontal="right" vertical="center"/>
    </xf>
    <xf numFmtId="167" fontId="79" fillId="33" borderId="31" xfId="38" applyNumberFormat="1" applyFont="1" applyFill="1" applyBorder="1" applyAlignment="1">
      <alignment vertical="center" wrapText="1"/>
    </xf>
    <xf numFmtId="9" fontId="79" fillId="33" borderId="30" xfId="38" applyNumberFormat="1" applyFont="1" applyFill="1" applyBorder="1" applyAlignment="1">
      <alignment vertical="center" wrapText="1"/>
    </xf>
    <xf numFmtId="0" fontId="79" fillId="33" borderId="69" xfId="38" applyFont="1" applyFill="1" applyBorder="1" applyAlignment="1">
      <alignment vertical="center" wrapText="1"/>
    </xf>
    <xf numFmtId="0" fontId="76" fillId="0" borderId="54" xfId="0" applyFont="1" applyFill="1" applyBorder="1"/>
    <xf numFmtId="4" fontId="76" fillId="0" borderId="51" xfId="0" applyNumberFormat="1" applyFont="1" applyFill="1" applyBorder="1" applyAlignment="1">
      <alignment horizontal="center" vertical="center" wrapText="1"/>
    </xf>
    <xf numFmtId="43" fontId="76" fillId="0" borderId="57" xfId="44" applyFont="1" applyFill="1" applyBorder="1" applyAlignment="1">
      <alignment vertical="center" wrapText="1"/>
    </xf>
    <xf numFmtId="0" fontId="82" fillId="33" borderId="49" xfId="38" applyFont="1" applyFill="1" applyBorder="1" applyAlignment="1">
      <alignment horizontal="center" vertical="center" wrapText="1"/>
    </xf>
    <xf numFmtId="0" fontId="78" fillId="24" borderId="49" xfId="38" applyFont="1" applyFill="1" applyBorder="1" applyAlignment="1">
      <alignment horizontal="center" vertical="center" wrapText="1"/>
    </xf>
    <xf numFmtId="0" fontId="76" fillId="0" borderId="54" xfId="47" applyFont="1" applyFill="1" applyBorder="1" applyAlignment="1">
      <alignment horizontal="center" vertical="center" wrapText="1"/>
    </xf>
    <xf numFmtId="0" fontId="83" fillId="0" borderId="0" xfId="0" applyFont="1"/>
    <xf numFmtId="0" fontId="67" fillId="0" borderId="0" xfId="0" applyFont="1" applyAlignment="1">
      <alignment horizontal="center" vertical="center"/>
    </xf>
    <xf numFmtId="0" fontId="69" fillId="0" borderId="25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justify" vertical="center" wrapText="1"/>
    </xf>
    <xf numFmtId="0" fontId="69" fillId="0" borderId="41" xfId="0" applyFont="1" applyBorder="1" applyAlignment="1">
      <alignment horizontal="justify" vertical="center" wrapText="1"/>
    </xf>
    <xf numFmtId="0" fontId="76" fillId="0" borderId="6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76" fillId="0" borderId="51" xfId="38" applyNumberFormat="1" applyFont="1" applyFill="1" applyBorder="1" applyAlignment="1">
      <alignment vertical="center" wrapText="1"/>
    </xf>
    <xf numFmtId="9" fontId="76" fillId="0" borderId="51" xfId="38" applyNumberFormat="1" applyFont="1" applyFill="1" applyBorder="1" applyAlignment="1">
      <alignment vertical="center" wrapText="1"/>
    </xf>
    <xf numFmtId="167" fontId="76" fillId="0" borderId="51" xfId="44" applyNumberFormat="1" applyFont="1" applyFill="1" applyBorder="1" applyAlignment="1">
      <alignment vertical="center" wrapText="1"/>
    </xf>
    <xf numFmtId="0" fontId="76" fillId="0" borderId="63" xfId="38" applyFont="1" applyFill="1" applyBorder="1" applyAlignment="1">
      <alignment vertical="center" wrapText="1"/>
    </xf>
    <xf numFmtId="0" fontId="69" fillId="0" borderId="0" xfId="0" applyFont="1" applyFill="1"/>
    <xf numFmtId="0" fontId="0" fillId="0" borderId="0" xfId="0" applyAlignment="1">
      <alignment horizontal="center" vertical="center"/>
    </xf>
    <xf numFmtId="0" fontId="86" fillId="31" borderId="0" xfId="0" applyFont="1" applyFill="1" applyAlignment="1">
      <alignment horizontal="center" vertical="center"/>
    </xf>
    <xf numFmtId="169" fontId="0" fillId="0" borderId="0" xfId="0" applyNumberFormat="1"/>
    <xf numFmtId="169" fontId="86" fillId="31" borderId="0" xfId="0" applyNumberFormat="1" applyFont="1" applyFill="1"/>
    <xf numFmtId="9" fontId="0" fillId="0" borderId="0" xfId="0" applyNumberFormat="1"/>
    <xf numFmtId="9" fontId="86" fillId="31" borderId="0" xfId="49" applyFont="1" applyFill="1" applyAlignment="1">
      <alignment horizontal="center" vertical="center"/>
    </xf>
    <xf numFmtId="9" fontId="0" fillId="0" borderId="0" xfId="49" applyNumberFormat="1" applyFont="1" applyAlignment="1">
      <alignment horizontal="center" vertical="center"/>
    </xf>
    <xf numFmtId="169" fontId="44" fillId="0" borderId="0" xfId="0" applyNumberFormat="1" applyFont="1"/>
    <xf numFmtId="0" fontId="76" fillId="0" borderId="61" xfId="38" applyFont="1" applyFill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88" fillId="0" borderId="54" xfId="38" applyFont="1" applyFill="1" applyBorder="1" applyAlignment="1">
      <alignment horizontal="center" vertical="center" wrapText="1"/>
    </xf>
    <xf numFmtId="0" fontId="38" fillId="0" borderId="54" xfId="38" applyFont="1" applyFill="1" applyBorder="1" applyAlignment="1">
      <alignment horizontal="center" vertical="center" wrapText="1"/>
    </xf>
    <xf numFmtId="0" fontId="79" fillId="33" borderId="49" xfId="47" applyFont="1" applyFill="1" applyBorder="1" applyAlignment="1">
      <alignment horizontal="right" vertic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89" fillId="0" borderId="0" xfId="0" applyFont="1" applyAlignment="1">
      <alignment horizontal="center"/>
    </xf>
    <xf numFmtId="9" fontId="76" fillId="0" borderId="54" xfId="49" applyNumberFormat="1" applyFont="1" applyFill="1" applyBorder="1" applyAlignment="1">
      <alignment vertical="center" wrapText="1"/>
    </xf>
    <xf numFmtId="4" fontId="76" fillId="0" borderId="60" xfId="0" applyNumberFormat="1" applyFont="1" applyFill="1" applyBorder="1" applyAlignment="1">
      <alignment horizontal="center" vertical="center" wrapText="1"/>
    </xf>
    <xf numFmtId="168" fontId="76" fillId="0" borderId="60" xfId="47" applyNumberFormat="1" applyFont="1" applyFill="1" applyBorder="1" applyAlignment="1">
      <alignment horizontal="center" vertical="center" wrapText="1"/>
    </xf>
    <xf numFmtId="0" fontId="81" fillId="0" borderId="54" xfId="0" applyFont="1" applyFill="1" applyBorder="1" applyAlignment="1">
      <alignment horizontal="center" vertical="center" wrapText="1"/>
    </xf>
    <xf numFmtId="0" fontId="76" fillId="0" borderId="51" xfId="47" applyFont="1" applyFill="1" applyBorder="1" applyAlignment="1">
      <alignment vertical="center" wrapText="1"/>
    </xf>
    <xf numFmtId="0" fontId="88" fillId="0" borderId="60" xfId="38" applyFont="1" applyFill="1" applyBorder="1" applyAlignment="1">
      <alignment horizontal="center" vertical="center" wrapText="1"/>
    </xf>
    <xf numFmtId="0" fontId="76" fillId="0" borderId="51" xfId="38" applyFont="1" applyFill="1" applyBorder="1" applyAlignment="1">
      <alignment horizontal="center" vertical="center" wrapText="1"/>
    </xf>
    <xf numFmtId="0" fontId="76" fillId="0" borderId="54" xfId="38" applyFont="1" applyFill="1" applyBorder="1" applyAlignment="1">
      <alignment horizontal="center" vertical="center" wrapText="1"/>
    </xf>
    <xf numFmtId="0" fontId="77" fillId="0" borderId="54" xfId="0" applyFont="1" applyFill="1" applyBorder="1" applyAlignment="1">
      <alignment horizontal="left" vertical="center" wrapText="1"/>
    </xf>
    <xf numFmtId="0" fontId="77" fillId="0" borderId="54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84" fillId="0" borderId="54" xfId="38" applyFont="1" applyFill="1" applyBorder="1" applyAlignment="1">
      <alignment horizontal="center" vertical="center" wrapText="1"/>
    </xf>
    <xf numFmtId="0" fontId="76" fillId="0" borderId="54" xfId="0" applyFont="1" applyFill="1" applyBorder="1" applyAlignment="1">
      <alignment vertical="center" wrapText="1"/>
    </xf>
    <xf numFmtId="0" fontId="76" fillId="0" borderId="67" xfId="0" applyFont="1" applyFill="1" applyBorder="1" applyAlignment="1">
      <alignment horizontal="center"/>
    </xf>
    <xf numFmtId="0" fontId="76" fillId="0" borderId="70" xfId="38" applyFont="1" applyFill="1" applyBorder="1" applyAlignment="1">
      <alignment vertical="center" wrapText="1"/>
    </xf>
    <xf numFmtId="0" fontId="76" fillId="0" borderId="54" xfId="47" applyFont="1" applyFill="1" applyBorder="1" applyAlignment="1">
      <alignment vertical="center" wrapText="1"/>
    </xf>
    <xf numFmtId="0" fontId="76" fillId="0" borderId="55" xfId="47" applyFont="1" applyFill="1" applyBorder="1" applyAlignment="1">
      <alignment horizontal="center" vertical="center" wrapText="1"/>
    </xf>
    <xf numFmtId="0" fontId="76" fillId="0" borderId="60" xfId="47" applyFont="1" applyFill="1" applyBorder="1" applyAlignment="1">
      <alignment vertical="center" wrapText="1"/>
    </xf>
    <xf numFmtId="0" fontId="76" fillId="0" borderId="54" xfId="38" applyFont="1" applyFill="1" applyBorder="1" applyAlignment="1">
      <alignment horizontal="left" vertical="center" wrapText="1"/>
    </xf>
    <xf numFmtId="9" fontId="76" fillId="0" borderId="57" xfId="49" applyNumberFormat="1" applyFont="1" applyFill="1" applyBorder="1" applyAlignment="1">
      <alignment vertical="center" wrapText="1"/>
    </xf>
    <xf numFmtId="0" fontId="83" fillId="0" borderId="0" xfId="0" applyFont="1" applyFill="1"/>
    <xf numFmtId="0" fontId="69" fillId="0" borderId="25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justify" vertical="center" wrapText="1"/>
    </xf>
    <xf numFmtId="0" fontId="69" fillId="0" borderId="41" xfId="0" applyFont="1" applyFill="1" applyBorder="1" applyAlignment="1">
      <alignment horizontal="justify" vertical="center" wrapText="1"/>
    </xf>
    <xf numFmtId="0" fontId="76" fillId="0" borderId="54" xfId="38" applyFont="1" applyFill="1" applyBorder="1" applyAlignment="1">
      <alignment horizontal="center" vertical="center" wrapText="1"/>
    </xf>
    <xf numFmtId="0" fontId="90" fillId="0" borderId="0" xfId="0" applyFont="1" applyFill="1"/>
    <xf numFmtId="0" fontId="25" fillId="0" borderId="54" xfId="38" applyFont="1" applyFill="1" applyBorder="1" applyAlignment="1">
      <alignment horizontal="center" vertical="center" wrapText="1"/>
    </xf>
    <xf numFmtId="0" fontId="76" fillId="0" borderId="54" xfId="38" applyFont="1" applyFill="1" applyBorder="1" applyAlignment="1">
      <alignment horizontal="center" vertical="center" wrapText="1"/>
    </xf>
    <xf numFmtId="0" fontId="76" fillId="0" borderId="54" xfId="38" applyFont="1" applyFill="1" applyBorder="1" applyAlignment="1">
      <alignment horizontal="center" vertical="center" wrapText="1"/>
    </xf>
    <xf numFmtId="0" fontId="76" fillId="0" borderId="57" xfId="38" applyFont="1" applyFill="1" applyBorder="1" applyAlignment="1">
      <alignment horizontal="center" vertical="center" wrapText="1"/>
    </xf>
    <xf numFmtId="0" fontId="91" fillId="0" borderId="54" xfId="38" applyFont="1" applyFill="1" applyBorder="1" applyAlignment="1">
      <alignment horizontal="center" vertical="center" wrapText="1"/>
    </xf>
    <xf numFmtId="41" fontId="76" fillId="0" borderId="54" xfId="38" applyNumberFormat="1" applyFont="1" applyFill="1" applyBorder="1" applyAlignment="1">
      <alignment horizontal="center" vertical="center" wrapText="1"/>
    </xf>
    <xf numFmtId="0" fontId="87" fillId="0" borderId="0" xfId="0" applyFont="1"/>
    <xf numFmtId="0" fontId="25" fillId="0" borderId="60" xfId="38" applyFont="1" applyFill="1" applyBorder="1" applyAlignment="1">
      <alignment horizontal="center" vertical="center" wrapText="1"/>
    </xf>
    <xf numFmtId="0" fontId="38" fillId="0" borderId="57" xfId="38" applyFont="1" applyFill="1" applyBorder="1" applyAlignment="1">
      <alignment horizontal="center" vertical="center" wrapText="1"/>
    </xf>
    <xf numFmtId="3" fontId="76" fillId="0" borderId="57" xfId="47" applyNumberFormat="1" applyFont="1" applyFill="1" applyBorder="1" applyAlignment="1">
      <alignment vertical="center" wrapText="1"/>
    </xf>
    <xf numFmtId="168" fontId="76" fillId="0" borderId="57" xfId="47" applyNumberFormat="1" applyFont="1" applyFill="1" applyBorder="1" applyAlignment="1">
      <alignment horizontal="center" vertical="center" wrapText="1"/>
    </xf>
    <xf numFmtId="0" fontId="76" fillId="0" borderId="58" xfId="38" applyFont="1" applyFill="1" applyBorder="1" applyAlignment="1">
      <alignment horizontal="center" vertical="center" wrapText="1"/>
    </xf>
    <xf numFmtId="0" fontId="76" fillId="0" borderId="54" xfId="38" applyFont="1" applyFill="1" applyBorder="1" applyAlignment="1">
      <alignment horizontal="center" vertical="center" wrapText="1"/>
    </xf>
    <xf numFmtId="0" fontId="76" fillId="0" borderId="54" xfId="0" applyFont="1" applyFill="1" applyBorder="1" applyAlignment="1">
      <alignment horizontal="center" vertical="center"/>
    </xf>
    <xf numFmtId="0" fontId="76" fillId="0" borderId="67" xfId="47" applyFont="1" applyFill="1" applyBorder="1" applyAlignment="1">
      <alignment horizontal="center" vertical="center" wrapText="1"/>
    </xf>
    <xf numFmtId="0" fontId="76" fillId="0" borderId="54" xfId="38" applyFont="1" applyFill="1" applyBorder="1" applyAlignment="1">
      <alignment horizontal="center" vertical="center" wrapText="1"/>
    </xf>
    <xf numFmtId="43" fontId="76" fillId="0" borderId="54" xfId="44" applyFont="1" applyFill="1" applyBorder="1" applyAlignment="1">
      <alignment vertical="center" wrapText="1"/>
    </xf>
    <xf numFmtId="0" fontId="76" fillId="0" borderId="51" xfId="38" applyFont="1" applyFill="1" applyBorder="1" applyAlignment="1">
      <alignment horizontal="center" vertical="center" wrapText="1"/>
    </xf>
    <xf numFmtId="0" fontId="76" fillId="0" borderId="54" xfId="38" applyFont="1" applyFill="1" applyBorder="1" applyAlignment="1">
      <alignment horizontal="center" vertical="center" wrapText="1"/>
    </xf>
    <xf numFmtId="0" fontId="76" fillId="0" borderId="60" xfId="0" applyFont="1" applyFill="1" applyBorder="1" applyAlignment="1">
      <alignment horizontal="left" vertical="center" wrapText="1"/>
    </xf>
    <xf numFmtId="3" fontId="76" fillId="0" borderId="60" xfId="47" applyNumberFormat="1" applyFont="1" applyFill="1" applyBorder="1" applyAlignment="1">
      <alignment vertical="center" wrapText="1"/>
    </xf>
    <xf numFmtId="9" fontId="76" fillId="0" borderId="60" xfId="49" applyNumberFormat="1" applyFont="1" applyFill="1" applyBorder="1" applyAlignment="1">
      <alignment vertical="center" wrapText="1"/>
    </xf>
    <xf numFmtId="168" fontId="76" fillId="0" borderId="61" xfId="47" applyNumberFormat="1" applyFont="1" applyFill="1" applyBorder="1" applyAlignment="1">
      <alignment horizontal="center" vertical="center" wrapText="1"/>
    </xf>
    <xf numFmtId="0" fontId="76" fillId="0" borderId="76" xfId="38" applyFont="1" applyFill="1" applyBorder="1" applyAlignment="1">
      <alignment horizontal="center" vertical="center" wrapText="1"/>
    </xf>
    <xf numFmtId="0" fontId="76" fillId="0" borderId="54" xfId="38" applyFont="1" applyFill="1" applyBorder="1" applyAlignment="1">
      <alignment horizontal="center" vertical="center" wrapText="1"/>
    </xf>
    <xf numFmtId="41" fontId="76" fillId="0" borderId="54" xfId="47" applyNumberFormat="1" applyFont="1" applyFill="1" applyBorder="1" applyAlignment="1">
      <alignment vertical="center" wrapText="1"/>
    </xf>
    <xf numFmtId="9" fontId="76" fillId="0" borderId="54" xfId="47" applyNumberFormat="1" applyFont="1" applyFill="1" applyBorder="1" applyAlignment="1">
      <alignment horizontal="right" vertical="center" wrapText="1"/>
    </xf>
    <xf numFmtId="9" fontId="76" fillId="0" borderId="54" xfId="38" applyNumberFormat="1" applyFont="1" applyFill="1" applyBorder="1" applyAlignment="1">
      <alignment horizontal="right" vertical="center" wrapText="1"/>
    </xf>
    <xf numFmtId="0" fontId="76" fillId="0" borderId="51" xfId="38" applyFont="1" applyFill="1" applyBorder="1" applyAlignment="1">
      <alignment horizontal="center" vertical="center" wrapText="1"/>
    </xf>
    <xf numFmtId="0" fontId="69" fillId="0" borderId="77" xfId="0" applyFont="1" applyBorder="1" applyAlignment="1">
      <alignment vertical="center" wrapText="1"/>
    </xf>
    <xf numFmtId="0" fontId="69" fillId="0" borderId="78" xfId="0" applyFont="1" applyBorder="1" applyAlignment="1">
      <alignment vertical="center" wrapText="1"/>
    </xf>
    <xf numFmtId="0" fontId="69" fillId="0" borderId="79" xfId="0" applyFont="1" applyBorder="1" applyAlignment="1">
      <alignment vertical="center" wrapText="1"/>
    </xf>
    <xf numFmtId="0" fontId="67" fillId="0" borderId="80" xfId="0" applyFont="1" applyBorder="1" applyAlignment="1">
      <alignment horizontal="center" vertical="center" wrapText="1"/>
    </xf>
    <xf numFmtId="0" fontId="67" fillId="0" borderId="81" xfId="0" applyFont="1" applyBorder="1" applyAlignment="1">
      <alignment vertical="center" wrapText="1"/>
    </xf>
    <xf numFmtId="0" fontId="67" fillId="0" borderId="82" xfId="0" applyFont="1" applyBorder="1" applyAlignment="1">
      <alignment vertical="center" wrapText="1"/>
    </xf>
    <xf numFmtId="0" fontId="69" fillId="0" borderId="83" xfId="0" applyFont="1" applyBorder="1" applyAlignment="1">
      <alignment horizontal="justify" vertical="center" wrapText="1"/>
    </xf>
    <xf numFmtId="0" fontId="69" fillId="0" borderId="82" xfId="0" applyFont="1" applyBorder="1" applyAlignment="1">
      <alignment horizontal="justify" vertical="center" wrapText="1"/>
    </xf>
    <xf numFmtId="0" fontId="67" fillId="0" borderId="84" xfId="0" applyFont="1" applyBorder="1" applyAlignment="1">
      <alignment horizontal="center" vertical="center" wrapText="1"/>
    </xf>
    <xf numFmtId="0" fontId="69" fillId="0" borderId="85" xfId="0" applyFont="1" applyBorder="1" applyAlignment="1">
      <alignment horizontal="justify" vertical="center" wrapText="1"/>
    </xf>
    <xf numFmtId="0" fontId="69" fillId="0" borderId="86" xfId="0" applyFont="1" applyBorder="1" applyAlignment="1">
      <alignment horizontal="justify" vertical="center" wrapText="1"/>
    </xf>
    <xf numFmtId="0" fontId="67" fillId="0" borderId="77" xfId="0" applyFont="1" applyFill="1" applyBorder="1" applyAlignment="1">
      <alignment horizontal="center" vertical="center" wrapText="1"/>
    </xf>
    <xf numFmtId="0" fontId="67" fillId="0" borderId="87" xfId="0" applyFont="1" applyFill="1" applyBorder="1" applyAlignment="1">
      <alignment vertical="center" wrapText="1"/>
    </xf>
    <xf numFmtId="0" fontId="67" fillId="0" borderId="79" xfId="0" applyFont="1" applyFill="1" applyBorder="1" applyAlignment="1">
      <alignment vertical="center" wrapText="1"/>
    </xf>
    <xf numFmtId="0" fontId="67" fillId="0" borderId="80" xfId="0" applyFont="1" applyFill="1" applyBorder="1" applyAlignment="1">
      <alignment horizontal="center" vertical="center" wrapText="1"/>
    </xf>
    <xf numFmtId="0" fontId="67" fillId="0" borderId="83" xfId="0" applyFont="1" applyFill="1" applyBorder="1" applyAlignment="1">
      <alignment vertical="center" wrapText="1"/>
    </xf>
    <xf numFmtId="0" fontId="67" fillId="0" borderId="82" xfId="0" applyFont="1" applyFill="1" applyBorder="1" applyAlignment="1">
      <alignment vertical="center" wrapText="1"/>
    </xf>
    <xf numFmtId="0" fontId="67" fillId="0" borderId="83" xfId="0" applyFont="1" applyBorder="1" applyAlignment="1">
      <alignment vertical="center" wrapText="1"/>
    </xf>
    <xf numFmtId="0" fontId="67" fillId="0" borderId="77" xfId="0" applyFont="1" applyBorder="1" applyAlignment="1">
      <alignment horizontal="center" vertical="center" wrapText="1"/>
    </xf>
    <xf numFmtId="0" fontId="67" fillId="0" borderId="78" xfId="0" applyFont="1" applyBorder="1" applyAlignment="1">
      <alignment vertical="center" wrapText="1"/>
    </xf>
    <xf numFmtId="0" fontId="67" fillId="0" borderId="79" xfId="0" applyFont="1" applyBorder="1" applyAlignment="1">
      <alignment vertical="center" wrapText="1"/>
    </xf>
    <xf numFmtId="0" fontId="67" fillId="0" borderId="88" xfId="0" applyFont="1" applyBorder="1" applyAlignment="1">
      <alignment vertical="center" wrapText="1"/>
    </xf>
    <xf numFmtId="0" fontId="69" fillId="0" borderId="86" xfId="0" applyFont="1" applyBorder="1" applyAlignment="1">
      <alignment vertical="center" wrapText="1"/>
    </xf>
    <xf numFmtId="0" fontId="69" fillId="0" borderId="82" xfId="0" applyFont="1" applyBorder="1" applyAlignment="1">
      <alignment vertical="center" wrapText="1"/>
    </xf>
    <xf numFmtId="0" fontId="67" fillId="0" borderId="85" xfId="0" applyFont="1" applyBorder="1" applyAlignment="1">
      <alignment vertical="center" wrapText="1"/>
    </xf>
    <xf numFmtId="0" fontId="67" fillId="0" borderId="79" xfId="0" applyFont="1" applyBorder="1" applyAlignment="1">
      <alignment horizontal="left" vertical="center" wrapText="1"/>
    </xf>
    <xf numFmtId="0" fontId="36" fillId="0" borderId="54" xfId="0" applyFont="1" applyFill="1" applyBorder="1" applyAlignment="1">
      <alignment horizontal="center" vertical="center" wrapText="1"/>
    </xf>
    <xf numFmtId="41" fontId="76" fillId="0" borderId="54" xfId="0" applyNumberFormat="1" applyFont="1" applyFill="1" applyBorder="1" applyAlignment="1">
      <alignment horizontal="center" vertical="center" wrapText="1"/>
    </xf>
    <xf numFmtId="170" fontId="22" fillId="0" borderId="10" xfId="1" applyNumberFormat="1" applyFont="1" applyFill="1" applyBorder="1" applyAlignment="1">
      <alignment horizontal="right" vertical="center" wrapText="1"/>
    </xf>
    <xf numFmtId="170" fontId="22" fillId="0" borderId="14" xfId="1" applyNumberFormat="1" applyFont="1" applyFill="1" applyBorder="1" applyAlignment="1">
      <alignment horizontal="right" vertical="center" wrapText="1"/>
    </xf>
    <xf numFmtId="170" fontId="23" fillId="24" borderId="15" xfId="1" applyNumberFormat="1" applyFont="1" applyFill="1" applyBorder="1" applyAlignment="1">
      <alignment horizontal="right" vertical="center" wrapText="1"/>
    </xf>
    <xf numFmtId="0" fontId="76" fillId="0" borderId="51" xfId="38" applyFont="1" applyFill="1" applyBorder="1" applyAlignment="1">
      <alignment horizontal="center" vertical="center" wrapText="1"/>
    </xf>
    <xf numFmtId="0" fontId="76" fillId="0" borderId="57" xfId="38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76" fillId="0" borderId="71" xfId="38" applyFont="1" applyFill="1" applyBorder="1" applyAlignment="1">
      <alignment vertical="center" wrapText="1"/>
    </xf>
    <xf numFmtId="0" fontId="31" fillId="29" borderId="18" xfId="1" applyFont="1" applyFill="1" applyBorder="1" applyAlignment="1">
      <alignment horizontal="left" vertical="center" wrapText="1"/>
    </xf>
    <xf numFmtId="0" fontId="34" fillId="26" borderId="36" xfId="0" applyFont="1" applyFill="1" applyBorder="1" applyAlignment="1">
      <alignment horizontal="center" vertical="center" wrapText="1"/>
    </xf>
    <xf numFmtId="0" fontId="41" fillId="26" borderId="0" xfId="0" applyFont="1" applyFill="1" applyAlignment="1">
      <alignment horizontal="left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0" fillId="27" borderId="33" xfId="0" applyFont="1" applyFill="1" applyBorder="1" applyAlignment="1">
      <alignment horizontal="center" vertical="center"/>
    </xf>
    <xf numFmtId="0" fontId="40" fillId="27" borderId="28" xfId="0" applyFont="1" applyFill="1" applyBorder="1" applyAlignment="1">
      <alignment horizontal="center" vertical="center"/>
    </xf>
    <xf numFmtId="0" fontId="40" fillId="27" borderId="29" xfId="0" applyFont="1" applyFill="1" applyBorder="1" applyAlignment="1">
      <alignment horizontal="center" vertical="center"/>
    </xf>
    <xf numFmtId="0" fontId="40" fillId="27" borderId="33" xfId="0" applyFont="1" applyFill="1" applyBorder="1" applyAlignment="1">
      <alignment horizontal="left" vertical="center" wrapText="1"/>
    </xf>
    <xf numFmtId="0" fontId="40" fillId="27" borderId="28" xfId="0" applyFont="1" applyFill="1" applyBorder="1" applyAlignment="1">
      <alignment horizontal="left" vertical="center" wrapText="1"/>
    </xf>
    <xf numFmtId="0" fontId="40" fillId="27" borderId="29" xfId="0" applyFont="1" applyFill="1" applyBorder="1" applyAlignment="1">
      <alignment horizontal="left" vertical="center" wrapText="1"/>
    </xf>
    <xf numFmtId="0" fontId="40" fillId="27" borderId="20" xfId="0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  <xf numFmtId="0" fontId="40" fillId="27" borderId="31" xfId="0" applyFont="1" applyFill="1" applyBorder="1" applyAlignment="1">
      <alignment horizontal="center" vertical="center"/>
    </xf>
    <xf numFmtId="0" fontId="31" fillId="0" borderId="19" xfId="1" applyFont="1" applyFill="1" applyBorder="1" applyAlignment="1">
      <alignment horizontal="center" vertical="center" wrapText="1"/>
    </xf>
    <xf numFmtId="0" fontId="31" fillId="0" borderId="31" xfId="1" applyFont="1" applyFill="1" applyBorder="1" applyAlignment="1">
      <alignment horizontal="center" vertical="center" wrapText="1"/>
    </xf>
    <xf numFmtId="0" fontId="22" fillId="0" borderId="20" xfId="1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2" fillId="0" borderId="27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0" fontId="23" fillId="24" borderId="11" xfId="1" applyFont="1" applyFill="1" applyBorder="1" applyAlignment="1">
      <alignment horizontal="center" vertical="center" wrapText="1"/>
    </xf>
    <xf numFmtId="0" fontId="23" fillId="24" borderId="12" xfId="1" applyFont="1" applyFill="1" applyBorder="1" applyAlignment="1">
      <alignment horizontal="center" vertical="center" wrapText="1"/>
    </xf>
    <xf numFmtId="0" fontId="23" fillId="24" borderId="13" xfId="1" applyFont="1" applyFill="1" applyBorder="1" applyAlignment="1">
      <alignment horizontal="center" vertical="center" wrapText="1"/>
    </xf>
    <xf numFmtId="0" fontId="32" fillId="0" borderId="20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24" fillId="24" borderId="41" xfId="38" applyFont="1" applyFill="1" applyBorder="1" applyAlignment="1">
      <alignment horizontal="center" vertical="center" wrapText="1"/>
    </xf>
    <xf numFmtId="0" fontId="24" fillId="24" borderId="42" xfId="38" applyFont="1" applyFill="1" applyBorder="1" applyAlignment="1">
      <alignment horizontal="center" vertical="center" wrapText="1"/>
    </xf>
    <xf numFmtId="0" fontId="24" fillId="24" borderId="31" xfId="38" applyFont="1" applyFill="1" applyBorder="1" applyAlignment="1">
      <alignment horizontal="center" vertical="center" wrapText="1"/>
    </xf>
    <xf numFmtId="0" fontId="24" fillId="24" borderId="41" xfId="38" applyFont="1" applyFill="1" applyBorder="1" applyAlignment="1">
      <alignment horizontal="center" vertical="center"/>
    </xf>
    <xf numFmtId="0" fontId="24" fillId="24" borderId="21" xfId="38" applyFont="1" applyFill="1" applyBorder="1" applyAlignment="1">
      <alignment horizontal="center" vertical="center" wrapText="1"/>
    </xf>
    <xf numFmtId="0" fontId="24" fillId="24" borderId="68" xfId="38" applyFont="1" applyFill="1" applyBorder="1" applyAlignment="1">
      <alignment horizontal="center" vertical="center" wrapText="1"/>
    </xf>
    <xf numFmtId="0" fontId="24" fillId="24" borderId="48" xfId="38" applyFont="1" applyFill="1" applyBorder="1" applyAlignment="1">
      <alignment horizontal="center" vertical="center" wrapText="1"/>
    </xf>
    <xf numFmtId="0" fontId="24" fillId="24" borderId="69" xfId="38" applyFont="1" applyFill="1" applyBorder="1" applyAlignment="1">
      <alignment horizontal="center" vertical="center" wrapText="1"/>
    </xf>
    <xf numFmtId="0" fontId="46" fillId="25" borderId="20" xfId="0" applyFont="1" applyFill="1" applyBorder="1" applyAlignment="1">
      <alignment horizontal="center" vertical="center" wrapText="1"/>
    </xf>
    <xf numFmtId="0" fontId="46" fillId="25" borderId="19" xfId="0" applyFont="1" applyFill="1" applyBorder="1" applyAlignment="1">
      <alignment horizontal="center" vertical="center" wrapText="1"/>
    </xf>
    <xf numFmtId="0" fontId="46" fillId="25" borderId="31" xfId="0" applyFont="1" applyFill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 vertical="center"/>
    </xf>
    <xf numFmtId="0" fontId="47" fillId="0" borderId="10" xfId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22" fillId="0" borderId="66" xfId="38" applyFont="1" applyFill="1" applyBorder="1" applyAlignment="1">
      <alignment horizontal="left" vertical="center" wrapText="1"/>
    </xf>
    <xf numFmtId="0" fontId="22" fillId="0" borderId="67" xfId="38" applyFont="1" applyFill="1" applyBorder="1" applyAlignment="1">
      <alignment horizontal="left" vertical="center" wrapText="1"/>
    </xf>
    <xf numFmtId="0" fontId="22" fillId="0" borderId="64" xfId="38" applyFont="1" applyFill="1" applyBorder="1" applyAlignment="1">
      <alignment horizontal="left" vertical="center" wrapText="1"/>
    </xf>
    <xf numFmtId="0" fontId="22" fillId="0" borderId="65" xfId="38" applyFont="1" applyFill="1" applyBorder="1" applyAlignment="1">
      <alignment horizontal="left" vertical="center" wrapText="1"/>
    </xf>
    <xf numFmtId="0" fontId="46" fillId="25" borderId="20" xfId="0" applyFont="1" applyFill="1" applyBorder="1" applyAlignment="1">
      <alignment horizontal="center" vertical="center"/>
    </xf>
    <xf numFmtId="0" fontId="46" fillId="25" borderId="19" xfId="0" applyFont="1" applyFill="1" applyBorder="1" applyAlignment="1">
      <alignment horizontal="center" vertical="center"/>
    </xf>
    <xf numFmtId="0" fontId="46" fillId="25" borderId="31" xfId="0" applyFont="1" applyFill="1" applyBorder="1" applyAlignment="1">
      <alignment horizontal="center" vertical="center"/>
    </xf>
    <xf numFmtId="10" fontId="24" fillId="24" borderId="41" xfId="38" applyNumberFormat="1" applyFont="1" applyFill="1" applyBorder="1" applyAlignment="1">
      <alignment horizontal="center" vertical="center" wrapText="1"/>
    </xf>
    <xf numFmtId="0" fontId="68" fillId="34" borderId="25" xfId="0" applyFont="1" applyFill="1" applyBorder="1" applyAlignment="1">
      <alignment horizontal="left" vertical="center" wrapText="1"/>
    </xf>
    <xf numFmtId="0" fontId="68" fillId="34" borderId="26" xfId="0" applyFont="1" applyFill="1" applyBorder="1" applyAlignment="1">
      <alignment horizontal="left" vertical="center" wrapText="1"/>
    </xf>
    <xf numFmtId="0" fontId="70" fillId="0" borderId="41" xfId="47" applyFont="1" applyFill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24" fillId="24" borderId="26" xfId="38" applyFont="1" applyFill="1" applyBorder="1" applyAlignment="1">
      <alignment horizontal="center" vertical="center" wrapText="1"/>
    </xf>
    <xf numFmtId="0" fontId="24" fillId="24" borderId="22" xfId="38" applyFont="1" applyFill="1" applyBorder="1" applyAlignment="1">
      <alignment horizontal="center" vertical="center" wrapText="1"/>
    </xf>
    <xf numFmtId="0" fontId="24" fillId="24" borderId="30" xfId="38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46" fillId="25" borderId="42" xfId="0" applyFont="1" applyFill="1" applyBorder="1" applyAlignment="1">
      <alignment horizontal="center" vertical="center" wrapText="1"/>
    </xf>
    <xf numFmtId="0" fontId="76" fillId="0" borderId="71" xfId="38" applyFont="1" applyFill="1" applyBorder="1" applyAlignment="1">
      <alignment horizontal="center" vertical="center" wrapText="1"/>
    </xf>
    <xf numFmtId="0" fontId="76" fillId="0" borderId="54" xfId="38" applyFont="1" applyFill="1" applyBorder="1" applyAlignment="1">
      <alignment horizontal="center" vertical="justify"/>
    </xf>
    <xf numFmtId="0" fontId="76" fillId="0" borderId="57" xfId="38" applyFont="1" applyFill="1" applyBorder="1" applyAlignment="1">
      <alignment horizontal="center" vertical="center" wrapText="1"/>
    </xf>
    <xf numFmtId="0" fontId="68" fillId="34" borderId="49" xfId="0" applyFont="1" applyFill="1" applyBorder="1" applyAlignment="1">
      <alignment horizontal="left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68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68" fillId="0" borderId="69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54" fillId="31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8" fillId="32" borderId="28" xfId="46" applyFont="1" applyBorder="1" applyAlignment="1">
      <alignment horizontal="center" vertical="center" textRotation="90" wrapText="1"/>
    </xf>
    <xf numFmtId="0" fontId="58" fillId="32" borderId="37" xfId="46" applyFont="1" applyBorder="1" applyAlignment="1">
      <alignment horizontal="center" vertical="center" textRotation="90" wrapText="1"/>
    </xf>
    <xf numFmtId="0" fontId="58" fillId="0" borderId="2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32" borderId="11" xfId="46" applyFont="1" applyBorder="1" applyAlignment="1">
      <alignment horizontal="center" vertical="center" textRotation="90" wrapText="1"/>
    </xf>
    <xf numFmtId="0" fontId="58" fillId="32" borderId="17" xfId="46" applyFont="1" applyBorder="1" applyAlignment="1">
      <alignment horizontal="center" vertical="center" textRotation="90" wrapText="1"/>
    </xf>
    <xf numFmtId="0" fontId="58" fillId="32" borderId="18" xfId="46" applyFont="1" applyBorder="1" applyAlignment="1">
      <alignment horizontal="center" vertical="center" textRotation="90" wrapText="1"/>
    </xf>
    <xf numFmtId="0" fontId="58" fillId="0" borderId="39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</cellXfs>
  <cellStyles count="5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Ênfase3" xfId="46" builtinId="38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Moeda 2" xfId="45"/>
    <cellStyle name="Neutral 2" xfId="37"/>
    <cellStyle name="Normal" xfId="0" builtinId="0"/>
    <cellStyle name="Normal 2" xfId="38"/>
    <cellStyle name="Normal 2 2" xfId="47"/>
    <cellStyle name="Normal 3" xfId="1"/>
    <cellStyle name="Note 2" xfId="39"/>
    <cellStyle name="Note 2 2" xfId="48"/>
    <cellStyle name="Output 2" xfId="40"/>
    <cellStyle name="Porcentagem" xfId="49" builtinId="5"/>
    <cellStyle name="Title 2" xfId="41"/>
    <cellStyle name="Total 2" xfId="42"/>
    <cellStyle name="Vírgula" xfId="44" builtinId="3"/>
    <cellStyle name="Warning Text 2" xfId="43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</dxfs>
  <tableStyles count="0" defaultTableStyle="TableStyleMedium9" defaultPivotStyle="PivotStyleLight16"/>
  <colors>
    <mruColors>
      <color rgb="FFFF99CC"/>
      <color rgb="FF99FF66"/>
      <color rgb="FFCC9900"/>
      <color rgb="FFFFFF66"/>
      <color rgb="FFCC0066"/>
      <color rgb="FFFF0000"/>
      <color rgb="FF33CC33"/>
      <color rgb="FF99CC00"/>
      <color rgb="FFFF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BRASIL Programa de Saneamento Básico da Bacia da Estrada Nova - PROMABEN II                                                                                                                   Contrato de Empréstimo: 3303/ OC-BR                             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Gráfico!$C$7</c:f>
              <c:strCache>
                <c:ptCount val="1"/>
                <c:pt idx="0">
                  <c:v>VALOR BID U$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Gráfico!$B$8:$B$14</c:f>
              <c:strCache>
                <c:ptCount val="7"/>
                <c:pt idx="0">
                  <c:v>OBRAS</c:v>
                </c:pt>
                <c:pt idx="1">
                  <c:v>BENS</c:v>
                </c:pt>
                <c:pt idx="2">
                  <c:v>SERVIÇOS QUE NÃO SÃO DE CONSULTORIA</c:v>
                </c:pt>
                <c:pt idx="3">
                  <c:v>CONSULTORIAS FIRMAS</c:v>
                </c:pt>
                <c:pt idx="4">
                  <c:v>CONSULTORIAS INDIVIDUAL</c:v>
                </c:pt>
                <c:pt idx="5">
                  <c:v>CAPACITAÇÃO</c:v>
                </c:pt>
                <c:pt idx="6">
                  <c:v>SUBPROJETOS </c:v>
                </c:pt>
              </c:strCache>
            </c:strRef>
          </c:cat>
          <c:val>
            <c:numRef>
              <c:f>Gráfico!$C$8:$C$14</c:f>
              <c:numCache>
                <c:formatCode>_-[$$-409]* #,##0_ ;_-[$$-409]* \-#,##0\ ;_-[$$-409]* "-"??_ ;_-@_ </c:formatCode>
                <c:ptCount val="7"/>
                <c:pt idx="0">
                  <c:v>38033439.804763407</c:v>
                </c:pt>
                <c:pt idx="1">
                  <c:v>1682518.9032602597</c:v>
                </c:pt>
                <c:pt idx="2">
                  <c:v>2525539.1683280757</c:v>
                </c:pt>
                <c:pt idx="3">
                  <c:v>11573480.826214509</c:v>
                </c:pt>
                <c:pt idx="4">
                  <c:v>238270.40309148264</c:v>
                </c:pt>
                <c:pt idx="5">
                  <c:v>143215.62971608833</c:v>
                </c:pt>
                <c:pt idx="6">
                  <c:v>394584.94627760252</c:v>
                </c:pt>
              </c:numCache>
            </c:numRef>
          </c:val>
        </c:ser>
        <c:ser>
          <c:idx val="1"/>
          <c:order val="1"/>
          <c:tx>
            <c:strRef>
              <c:f>Gráfico!$D$7</c:f>
              <c:strCache>
                <c:ptCount val="1"/>
                <c:pt idx="0">
                  <c:v>VALOR APORTE U$</c:v>
                </c:pt>
              </c:strCache>
            </c:strRef>
          </c:tx>
          <c:invertIfNegative val="0"/>
          <c:dLbls>
            <c:spPr>
              <a:effectLst/>
            </c:spPr>
            <c:txPr>
              <a:bodyPr rot="-5400000" vert="horz" anchor="ctr" anchorCtr="1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Gráfico!$B$8:$B$14</c:f>
              <c:strCache>
                <c:ptCount val="7"/>
                <c:pt idx="0">
                  <c:v>OBRAS</c:v>
                </c:pt>
                <c:pt idx="1">
                  <c:v>BENS</c:v>
                </c:pt>
                <c:pt idx="2">
                  <c:v>SERVIÇOS QUE NÃO SÃO DE CONSULTORIA</c:v>
                </c:pt>
                <c:pt idx="3">
                  <c:v>CONSULTORIAS FIRMAS</c:v>
                </c:pt>
                <c:pt idx="4">
                  <c:v>CONSULTORIAS INDIVIDUAL</c:v>
                </c:pt>
                <c:pt idx="5">
                  <c:v>CAPACITAÇÃO</c:v>
                </c:pt>
                <c:pt idx="6">
                  <c:v>SUBPROJETOS </c:v>
                </c:pt>
              </c:strCache>
            </c:strRef>
          </c:cat>
          <c:val>
            <c:numRef>
              <c:f>Gráfico!$D$8:$D$14</c:f>
              <c:numCache>
                <c:formatCode>_-[$$-409]* #,##0_ ;_-[$$-409]* \-#,##0\ ;_-[$$-409]* "-"??_ ;_-@_ </c:formatCode>
                <c:ptCount val="7"/>
                <c:pt idx="0">
                  <c:v>41507343.465236574</c:v>
                </c:pt>
                <c:pt idx="1">
                  <c:v>861014.22913721646</c:v>
                </c:pt>
                <c:pt idx="2">
                  <c:v>3047449.0216719238</c:v>
                </c:pt>
                <c:pt idx="3">
                  <c:v>7036937.7337854896</c:v>
                </c:pt>
                <c:pt idx="4">
                  <c:v>214095.49690851726</c:v>
                </c:pt>
                <c:pt idx="5">
                  <c:v>159305.97028391165</c:v>
                </c:pt>
                <c:pt idx="6">
                  <c:v>158124.82372239738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shape val="box"/>
        <c:axId val="61446400"/>
        <c:axId val="61452288"/>
        <c:axId val="0"/>
      </c:bar3DChart>
      <c:catAx>
        <c:axId val="61446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61452288"/>
        <c:crosses val="autoZero"/>
        <c:auto val="1"/>
        <c:lblAlgn val="ctr"/>
        <c:lblOffset val="100"/>
        <c:noMultiLvlLbl val="0"/>
      </c:catAx>
      <c:valAx>
        <c:axId val="61452288"/>
        <c:scaling>
          <c:orientation val="minMax"/>
        </c:scaling>
        <c:delete val="0"/>
        <c:axPos val="l"/>
        <c:majorGridlines/>
        <c:numFmt formatCode="_-[$$-409]* #,##0_ ;_-[$$-409]* \-#,##0\ ;_-[$$-409]* &quot;-&quot;??_ ;_-@_ " sourceLinked="1"/>
        <c:majorTickMark val="none"/>
        <c:minorTickMark val="none"/>
        <c:tickLblPos val="nextTo"/>
        <c:crossAx val="61446400"/>
        <c:crosses val="autoZero"/>
        <c:crossBetween val="between"/>
        <c:minorUnit val="10000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BRASIL Programa de Saneamento Básico da Bacia da Estrada Nova - PROMABEN II                                                                                                                   Contrato de Empréstimo: 3303/ OC-BR                             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Gráfico!$C$17</c:f>
              <c:strCache>
                <c:ptCount val="1"/>
                <c:pt idx="0">
                  <c:v>% BID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Gráfico!$B$18:$B$24</c:f>
              <c:strCache>
                <c:ptCount val="7"/>
                <c:pt idx="0">
                  <c:v>OBRAS</c:v>
                </c:pt>
                <c:pt idx="1">
                  <c:v>BENS</c:v>
                </c:pt>
                <c:pt idx="2">
                  <c:v>SERVIÇOS QUE NÃO SÃO DE CONSULTORIA</c:v>
                </c:pt>
                <c:pt idx="3">
                  <c:v>CONSULTORIAS FIRMAS</c:v>
                </c:pt>
                <c:pt idx="4">
                  <c:v>CONSULTORIAS INDIVIDUAL</c:v>
                </c:pt>
                <c:pt idx="5">
                  <c:v>CAPACITAÇÃO</c:v>
                </c:pt>
                <c:pt idx="6">
                  <c:v>SUBPROJETOS </c:v>
                </c:pt>
              </c:strCache>
            </c:strRef>
          </c:cat>
          <c:val>
            <c:numRef>
              <c:f>Gráfico!$C$18:$C$24</c:f>
              <c:numCache>
                <c:formatCode>0%</c:formatCode>
                <c:ptCount val="7"/>
                <c:pt idx="0">
                  <c:v>0.47816275175037531</c:v>
                </c:pt>
                <c:pt idx="1">
                  <c:v>0.6614888879683497</c:v>
                </c:pt>
                <c:pt idx="2">
                  <c:v>0.45317504402033837</c:v>
                </c:pt>
                <c:pt idx="3">
                  <c:v>0.62188181253965902</c:v>
                </c:pt>
                <c:pt idx="4">
                  <c:v>0.52672052223981225</c:v>
                </c:pt>
                <c:pt idx="5">
                  <c:v>0.47340629467809353</c:v>
                </c:pt>
                <c:pt idx="6">
                  <c:v>0.71390984508488531</c:v>
                </c:pt>
              </c:numCache>
            </c:numRef>
          </c:val>
        </c:ser>
        <c:ser>
          <c:idx val="1"/>
          <c:order val="1"/>
          <c:tx>
            <c:strRef>
              <c:f>Gráfico!$D$17</c:f>
              <c:strCache>
                <c:ptCount val="1"/>
                <c:pt idx="0">
                  <c:v>% APORTE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Gráfico!$B$18:$B$24</c:f>
              <c:strCache>
                <c:ptCount val="7"/>
                <c:pt idx="0">
                  <c:v>OBRAS</c:v>
                </c:pt>
                <c:pt idx="1">
                  <c:v>BENS</c:v>
                </c:pt>
                <c:pt idx="2">
                  <c:v>SERVIÇOS QUE NÃO SÃO DE CONSULTORIA</c:v>
                </c:pt>
                <c:pt idx="3">
                  <c:v>CONSULTORIAS FIRMAS</c:v>
                </c:pt>
                <c:pt idx="4">
                  <c:v>CONSULTORIAS INDIVIDUAL</c:v>
                </c:pt>
                <c:pt idx="5">
                  <c:v>CAPACITAÇÃO</c:v>
                </c:pt>
                <c:pt idx="6">
                  <c:v>SUBPROJETOS </c:v>
                </c:pt>
              </c:strCache>
            </c:strRef>
          </c:cat>
          <c:val>
            <c:numRef>
              <c:f>Gráfico!$D$18:$D$24</c:f>
              <c:numCache>
                <c:formatCode>0%</c:formatCode>
                <c:ptCount val="7"/>
                <c:pt idx="0">
                  <c:v>0.52183724824962474</c:v>
                </c:pt>
                <c:pt idx="1">
                  <c:v>0.3385111120316503</c:v>
                </c:pt>
                <c:pt idx="2">
                  <c:v>0.54682495597966163</c:v>
                </c:pt>
                <c:pt idx="3">
                  <c:v>0.37811818746034104</c:v>
                </c:pt>
                <c:pt idx="4">
                  <c:v>0.47327947776018775</c:v>
                </c:pt>
                <c:pt idx="5">
                  <c:v>0.52659370532190652</c:v>
                </c:pt>
                <c:pt idx="6">
                  <c:v>0.28609015491511469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467648"/>
        <c:axId val="62857984"/>
        <c:axId val="0"/>
      </c:bar3DChart>
      <c:catAx>
        <c:axId val="61467648"/>
        <c:scaling>
          <c:orientation val="minMax"/>
        </c:scaling>
        <c:delete val="0"/>
        <c:axPos val="b"/>
        <c:majorTickMark val="out"/>
        <c:minorTickMark val="none"/>
        <c:tickLblPos val="nextTo"/>
        <c:crossAx val="62857984"/>
        <c:crosses val="autoZero"/>
        <c:auto val="1"/>
        <c:lblAlgn val="ctr"/>
        <c:lblOffset val="100"/>
        <c:noMultiLvlLbl val="0"/>
      </c:catAx>
      <c:valAx>
        <c:axId val="62857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1467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7142</xdr:colOff>
      <xdr:row>1</xdr:row>
      <xdr:rowOff>23812</xdr:rowOff>
    </xdr:from>
    <xdr:to>
      <xdr:col>13</xdr:col>
      <xdr:colOff>283368</xdr:colOff>
      <xdr:row>36</xdr:row>
      <xdr:rowOff>71437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</xdr:colOff>
      <xdr:row>38</xdr:row>
      <xdr:rowOff>0</xdr:rowOff>
    </xdr:from>
    <xdr:to>
      <xdr:col>13</xdr:col>
      <xdr:colOff>297656</xdr:colOff>
      <xdr:row>71</xdr:row>
      <xdr:rowOff>59530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(4G)%20PA%20Julho%202015%20(+%20Instru&#231;&#245;es%20+%20Coment&#225;rios)Rev.%2008.2015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Detalhes Plano de Aquisições"/>
      <sheetName val="Sheet1"/>
      <sheetName val="Folha de Comentários"/>
    </sheetNames>
    <sheetDataSet>
      <sheetData sheetId="0" refreshError="1"/>
      <sheetData sheetId="1">
        <row r="99">
          <cell r="E99" t="str">
            <v>Seleção Baseada na Qualidade e Custo (SBQC)</v>
          </cell>
        </row>
        <row r="100">
          <cell r="E100" t="str">
            <v>Seleção Baseada na Qualidade (SBQ)</v>
          </cell>
        </row>
        <row r="101">
          <cell r="E101" t="str">
            <v>Seleção Baseada nas Qualificações do Consultor (SQC)</v>
          </cell>
        </row>
        <row r="102">
          <cell r="E102" t="str">
            <v>Contratação Direta (CD)</v>
          </cell>
        </row>
        <row r="103">
          <cell r="E103" t="str">
            <v>Sistema Nacional (SN)</v>
          </cell>
        </row>
        <row r="104">
          <cell r="E104" t="str">
            <v>Seleção Baseada no Menor Custo (SBMC) </v>
          </cell>
        </row>
        <row r="105">
          <cell r="E105" t="str">
            <v>Seleção Baseada em Orçamento Fixo (SBOF)</v>
          </cell>
        </row>
        <row r="106">
          <cell r="E106" t="str">
            <v>Licitação Pública Nacional (LPN)</v>
          </cell>
        </row>
        <row r="107">
          <cell r="E107" t="str">
            <v>Comparação de Preços (CP)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="85" zoomScaleNormal="85" workbookViewId="0">
      <selection activeCell="C22" sqref="C22"/>
    </sheetView>
  </sheetViews>
  <sheetFormatPr defaultRowHeight="15" x14ac:dyDescent="0.25"/>
  <cols>
    <col min="1" max="1" width="20.85546875" bestFit="1" customWidth="1"/>
    <col min="2" max="2" width="68.85546875" customWidth="1"/>
    <col min="3" max="3" width="72" customWidth="1"/>
    <col min="5" max="5" width="14.140625" customWidth="1"/>
    <col min="6" max="6" width="18" customWidth="1"/>
    <col min="7" max="7" width="78.5703125" customWidth="1"/>
  </cols>
  <sheetData>
    <row r="1" spans="1:3" s="2" customFormat="1" x14ac:dyDescent="0.25"/>
    <row r="2" spans="1:3" s="2" customFormat="1" x14ac:dyDescent="0.25"/>
    <row r="3" spans="1:3" s="2" customFormat="1" x14ac:dyDescent="0.25"/>
    <row r="4" spans="1:3" s="2" customFormat="1" ht="67.5" customHeight="1" x14ac:dyDescent="0.25">
      <c r="A4" s="497" t="s">
        <v>34</v>
      </c>
      <c r="B4" s="497"/>
      <c r="C4" s="497"/>
    </row>
    <row r="5" spans="1:3" s="2" customFormat="1" x14ac:dyDescent="0.25"/>
    <row r="6" spans="1:3" s="2" customFormat="1" ht="15.75" thickBot="1" x14ac:dyDescent="0.3"/>
    <row r="7" spans="1:3" ht="15.75" thickBot="1" x14ac:dyDescent="0.3">
      <c r="A7" s="45"/>
      <c r="B7" s="46" t="s">
        <v>35</v>
      </c>
      <c r="C7" s="45"/>
    </row>
    <row r="8" spans="1:3" ht="51" x14ac:dyDescent="0.25">
      <c r="A8" s="34" t="s">
        <v>36</v>
      </c>
      <c r="B8" s="47" t="s">
        <v>37</v>
      </c>
      <c r="C8" s="45"/>
    </row>
    <row r="9" spans="1:3" ht="25.5" x14ac:dyDescent="0.25">
      <c r="A9" s="35" t="s">
        <v>38</v>
      </c>
      <c r="B9" s="48" t="s">
        <v>39</v>
      </c>
      <c r="C9" s="45"/>
    </row>
    <row r="10" spans="1:3" s="2" customFormat="1" x14ac:dyDescent="0.25">
      <c r="A10" s="44"/>
      <c r="B10" s="49"/>
      <c r="C10" s="45"/>
    </row>
    <row r="11" spans="1:3" s="2" customFormat="1" ht="15.75" thickBot="1" x14ac:dyDescent="0.3">
      <c r="A11" s="43"/>
      <c r="B11" s="50"/>
      <c r="C11" s="45"/>
    </row>
    <row r="12" spans="1:3" s="41" customFormat="1" ht="15.75" thickBot="1" x14ac:dyDescent="0.3">
      <c r="A12" s="45"/>
      <c r="B12" s="46" t="s">
        <v>40</v>
      </c>
      <c r="C12" s="51"/>
    </row>
    <row r="13" spans="1:3" x14ac:dyDescent="0.25">
      <c r="A13" s="42" t="s">
        <v>41</v>
      </c>
      <c r="B13" s="52" t="s">
        <v>42</v>
      </c>
      <c r="C13" s="45" t="s">
        <v>138</v>
      </c>
    </row>
    <row r="14" spans="1:3" ht="15.75" thickBot="1" x14ac:dyDescent="0.3">
      <c r="A14" s="36" t="s">
        <v>43</v>
      </c>
      <c r="B14" s="53" t="s">
        <v>44</v>
      </c>
      <c r="C14" s="45" t="s">
        <v>138</v>
      </c>
    </row>
    <row r="15" spans="1:3" s="2" customFormat="1" x14ac:dyDescent="0.25">
      <c r="A15" s="61" t="s">
        <v>45</v>
      </c>
      <c r="B15" s="50" t="s">
        <v>46</v>
      </c>
      <c r="C15" s="62" t="s">
        <v>139</v>
      </c>
    </row>
    <row r="16" spans="1:3" ht="15.75" thickBot="1" x14ac:dyDescent="0.3">
      <c r="A16" s="45"/>
      <c r="B16" s="45"/>
      <c r="C16" s="45"/>
    </row>
    <row r="17" spans="1:3" ht="15.75" thickBot="1" x14ac:dyDescent="0.3">
      <c r="A17" s="45"/>
      <c r="B17" s="46" t="s">
        <v>47</v>
      </c>
      <c r="C17" s="45"/>
    </row>
    <row r="18" spans="1:3" x14ac:dyDescent="0.25">
      <c r="A18" s="501" t="s">
        <v>48</v>
      </c>
      <c r="B18" s="37" t="s">
        <v>49</v>
      </c>
      <c r="C18" s="45" t="s">
        <v>138</v>
      </c>
    </row>
    <row r="19" spans="1:3" ht="15.75" customHeight="1" x14ac:dyDescent="0.25">
      <c r="A19" s="502"/>
      <c r="B19" s="38" t="s">
        <v>50</v>
      </c>
      <c r="C19" s="45" t="s">
        <v>138</v>
      </c>
    </row>
    <row r="20" spans="1:3" ht="15.75" thickBot="1" x14ac:dyDescent="0.3">
      <c r="A20" s="503"/>
      <c r="B20" s="54" t="s">
        <v>51</v>
      </c>
      <c r="C20" s="45" t="s">
        <v>138</v>
      </c>
    </row>
    <row r="21" spans="1:3" ht="15.75" thickBot="1" x14ac:dyDescent="0.3">
      <c r="A21" s="45"/>
      <c r="B21" s="45"/>
      <c r="C21" s="45"/>
    </row>
    <row r="22" spans="1:3" ht="15.75" thickBot="1" x14ac:dyDescent="0.3">
      <c r="A22" s="55"/>
      <c r="B22" s="46" t="s">
        <v>47</v>
      </c>
      <c r="C22" s="45"/>
    </row>
    <row r="23" spans="1:3" x14ac:dyDescent="0.25">
      <c r="A23" s="504" t="s">
        <v>52</v>
      </c>
      <c r="B23" s="37" t="s">
        <v>53</v>
      </c>
      <c r="C23" s="45" t="s">
        <v>138</v>
      </c>
    </row>
    <row r="24" spans="1:3" x14ac:dyDescent="0.25">
      <c r="A24" s="505"/>
      <c r="B24" s="38" t="s">
        <v>54</v>
      </c>
      <c r="C24" s="45" t="s">
        <v>138</v>
      </c>
    </row>
    <row r="25" spans="1:3" x14ac:dyDescent="0.25">
      <c r="A25" s="505"/>
      <c r="B25" s="38" t="s">
        <v>55</v>
      </c>
      <c r="C25" s="45" t="s">
        <v>138</v>
      </c>
    </row>
    <row r="26" spans="1:3" x14ac:dyDescent="0.25">
      <c r="A26" s="505"/>
      <c r="B26" s="38" t="s">
        <v>56</v>
      </c>
      <c r="C26" s="45" t="s">
        <v>138</v>
      </c>
    </row>
    <row r="27" spans="1:3" s="2" customFormat="1" x14ac:dyDescent="0.25">
      <c r="A27" s="505"/>
      <c r="B27" s="38" t="s">
        <v>57</v>
      </c>
      <c r="C27" s="45" t="s">
        <v>138</v>
      </c>
    </row>
    <row r="28" spans="1:3" s="2" customFormat="1" x14ac:dyDescent="0.25">
      <c r="A28" s="505"/>
      <c r="B28" s="38" t="s">
        <v>58</v>
      </c>
      <c r="C28" s="45" t="s">
        <v>138</v>
      </c>
    </row>
    <row r="29" spans="1:3" ht="15" customHeight="1" x14ac:dyDescent="0.25">
      <c r="A29" s="505"/>
      <c r="B29" s="38" t="s">
        <v>59</v>
      </c>
      <c r="C29" s="45" t="s">
        <v>138</v>
      </c>
    </row>
    <row r="30" spans="1:3" ht="15.75" thickBot="1" x14ac:dyDescent="0.3">
      <c r="A30" s="506"/>
      <c r="B30" s="39" t="s">
        <v>60</v>
      </c>
      <c r="C30" s="45" t="s">
        <v>138</v>
      </c>
    </row>
    <row r="31" spans="1:3" ht="15.75" thickBot="1" x14ac:dyDescent="0.3">
      <c r="A31" s="45"/>
      <c r="B31" s="45"/>
      <c r="C31" s="45"/>
    </row>
    <row r="32" spans="1:3" ht="15.75" thickBot="1" x14ac:dyDescent="0.3">
      <c r="A32" s="45"/>
      <c r="B32" s="46" t="s">
        <v>61</v>
      </c>
      <c r="C32" s="46" t="s">
        <v>47</v>
      </c>
    </row>
    <row r="33" spans="1:4" x14ac:dyDescent="0.25">
      <c r="A33" s="507" t="s">
        <v>62</v>
      </c>
      <c r="B33" s="510" t="s">
        <v>63</v>
      </c>
      <c r="C33" s="40" t="s">
        <v>64</v>
      </c>
      <c r="D33" t="s">
        <v>138</v>
      </c>
    </row>
    <row r="34" spans="1:4" x14ac:dyDescent="0.25">
      <c r="A34" s="508"/>
      <c r="B34" s="510"/>
      <c r="C34" s="31" t="s">
        <v>65</v>
      </c>
      <c r="D34" s="2" t="s">
        <v>138</v>
      </c>
    </row>
    <row r="35" spans="1:4" x14ac:dyDescent="0.25">
      <c r="A35" s="508"/>
      <c r="B35" s="510"/>
      <c r="C35" s="31" t="s">
        <v>66</v>
      </c>
      <c r="D35" s="2" t="s">
        <v>138</v>
      </c>
    </row>
    <row r="36" spans="1:4" x14ac:dyDescent="0.25">
      <c r="A36" s="508"/>
      <c r="B36" s="510"/>
      <c r="C36" s="31" t="s">
        <v>67</v>
      </c>
      <c r="D36" s="2" t="s">
        <v>138</v>
      </c>
    </row>
    <row r="37" spans="1:4" x14ac:dyDescent="0.25">
      <c r="A37" s="508"/>
      <c r="B37" s="510"/>
      <c r="C37" s="31" t="s">
        <v>68</v>
      </c>
      <c r="D37" s="2" t="s">
        <v>138</v>
      </c>
    </row>
    <row r="38" spans="1:4" x14ac:dyDescent="0.25">
      <c r="A38" s="508"/>
      <c r="B38" s="510"/>
      <c r="C38" s="31" t="s">
        <v>69</v>
      </c>
      <c r="D38" s="2" t="s">
        <v>138</v>
      </c>
    </row>
    <row r="39" spans="1:4" x14ac:dyDescent="0.25">
      <c r="A39" s="508"/>
      <c r="B39" s="511"/>
      <c r="C39" s="31" t="s">
        <v>70</v>
      </c>
      <c r="D39" s="2" t="s">
        <v>138</v>
      </c>
    </row>
    <row r="40" spans="1:4" x14ac:dyDescent="0.25">
      <c r="A40" s="508"/>
      <c r="B40" s="498" t="s">
        <v>71</v>
      </c>
      <c r="C40" s="31" t="s">
        <v>72</v>
      </c>
      <c r="D40" s="2" t="s">
        <v>138</v>
      </c>
    </row>
    <row r="41" spans="1:4" x14ac:dyDescent="0.25">
      <c r="A41" s="508"/>
      <c r="B41" s="499"/>
      <c r="C41" s="31" t="s">
        <v>73</v>
      </c>
      <c r="D41" s="2" t="s">
        <v>138</v>
      </c>
    </row>
    <row r="42" spans="1:4" x14ac:dyDescent="0.25">
      <c r="A42" s="508"/>
      <c r="B42" s="499"/>
      <c r="C42" s="31" t="s">
        <v>74</v>
      </c>
      <c r="D42" s="2" t="s">
        <v>138</v>
      </c>
    </row>
    <row r="43" spans="1:4" x14ac:dyDescent="0.25">
      <c r="A43" s="508"/>
      <c r="B43" s="499"/>
      <c r="C43" s="31" t="s">
        <v>67</v>
      </c>
      <c r="D43" s="2" t="s">
        <v>138</v>
      </c>
    </row>
    <row r="44" spans="1:4" x14ac:dyDescent="0.25">
      <c r="A44" s="508"/>
      <c r="B44" s="499"/>
      <c r="C44" s="31" t="s">
        <v>68</v>
      </c>
      <c r="D44" s="2" t="s">
        <v>138</v>
      </c>
    </row>
    <row r="45" spans="1:4" x14ac:dyDescent="0.25">
      <c r="A45" s="508"/>
      <c r="B45" s="499"/>
      <c r="C45" s="31" t="s">
        <v>75</v>
      </c>
      <c r="D45" s="2" t="s">
        <v>138</v>
      </c>
    </row>
    <row r="46" spans="1:4" x14ac:dyDescent="0.25">
      <c r="A46" s="508"/>
      <c r="B46" s="499"/>
      <c r="C46" s="31" t="s">
        <v>76</v>
      </c>
      <c r="D46" s="2" t="s">
        <v>138</v>
      </c>
    </row>
    <row r="47" spans="1:4" x14ac:dyDescent="0.25">
      <c r="A47" s="508"/>
      <c r="B47" s="499"/>
      <c r="C47" s="512" t="s">
        <v>77</v>
      </c>
      <c r="D47" s="2" t="s">
        <v>138</v>
      </c>
    </row>
    <row r="48" spans="1:4" ht="3.6" customHeight="1" x14ac:dyDescent="0.25">
      <c r="A48" s="508"/>
      <c r="B48" s="499"/>
      <c r="C48" s="513"/>
      <c r="D48" s="2" t="s">
        <v>138</v>
      </c>
    </row>
    <row r="49" spans="1:4" hidden="1" x14ac:dyDescent="0.25">
      <c r="A49" s="508"/>
      <c r="B49" s="500"/>
      <c r="C49" s="514"/>
      <c r="D49" s="2" t="s">
        <v>138</v>
      </c>
    </row>
    <row r="50" spans="1:4" x14ac:dyDescent="0.25">
      <c r="A50" s="508"/>
      <c r="B50" s="498" t="s">
        <v>78</v>
      </c>
      <c r="C50" s="31" t="s">
        <v>79</v>
      </c>
      <c r="D50" s="2" t="s">
        <v>138</v>
      </c>
    </row>
    <row r="51" spans="1:4" x14ac:dyDescent="0.25">
      <c r="A51" s="508"/>
      <c r="B51" s="499"/>
      <c r="C51" s="31" t="s">
        <v>67</v>
      </c>
      <c r="D51" s="2" t="s">
        <v>138</v>
      </c>
    </row>
    <row r="52" spans="1:4" x14ac:dyDescent="0.25">
      <c r="A52" s="509"/>
      <c r="B52" s="500"/>
      <c r="C52" s="31" t="s">
        <v>68</v>
      </c>
      <c r="D52" s="2" t="s">
        <v>138</v>
      </c>
    </row>
    <row r="53" spans="1:4" s="2" customFormat="1" x14ac:dyDescent="0.25">
      <c r="C53" s="57"/>
    </row>
    <row r="54" spans="1:4" s="2" customFormat="1" ht="15.75" thickBot="1" x14ac:dyDescent="0.3">
      <c r="C54" s="57"/>
    </row>
    <row r="55" spans="1:4" ht="15.75" thickBot="1" x14ac:dyDescent="0.3">
      <c r="A55" s="2"/>
      <c r="B55" s="46" t="s">
        <v>80</v>
      </c>
      <c r="C55" s="2"/>
    </row>
    <row r="56" spans="1:4" x14ac:dyDescent="0.25">
      <c r="A56" s="496" t="s">
        <v>81</v>
      </c>
      <c r="B56" s="40" t="s">
        <v>82</v>
      </c>
      <c r="C56" s="2"/>
    </row>
    <row r="57" spans="1:4" x14ac:dyDescent="0.25">
      <c r="A57" s="496"/>
      <c r="B57" s="31" t="s">
        <v>311</v>
      </c>
      <c r="C57" s="2"/>
    </row>
    <row r="58" spans="1:4" x14ac:dyDescent="0.25">
      <c r="A58" s="496"/>
      <c r="B58" s="31" t="s">
        <v>83</v>
      </c>
      <c r="C58" s="2"/>
    </row>
    <row r="59" spans="1:4" x14ac:dyDescent="0.25">
      <c r="A59" s="496"/>
      <c r="B59" s="31" t="s">
        <v>84</v>
      </c>
      <c r="C59" s="2"/>
    </row>
    <row r="60" spans="1:4" x14ac:dyDescent="0.25">
      <c r="A60" s="496"/>
      <c r="B60" s="31" t="s">
        <v>85</v>
      </c>
      <c r="C60" s="2"/>
    </row>
    <row r="61" spans="1:4" x14ac:dyDescent="0.25">
      <c r="A61" s="496"/>
      <c r="B61" s="31" t="s">
        <v>86</v>
      </c>
      <c r="C61" s="2"/>
    </row>
    <row r="62" spans="1:4" x14ac:dyDescent="0.25">
      <c r="A62" s="496"/>
      <c r="B62" s="31" t="s">
        <v>87</v>
      </c>
      <c r="C62" s="2"/>
    </row>
  </sheetData>
  <mergeCells count="9">
    <mergeCell ref="A56:A62"/>
    <mergeCell ref="A4:C4"/>
    <mergeCell ref="B50:B52"/>
    <mergeCell ref="A18:A20"/>
    <mergeCell ref="A23:A30"/>
    <mergeCell ref="A33:A52"/>
    <mergeCell ref="B33:B39"/>
    <mergeCell ref="B40:B49"/>
    <mergeCell ref="C47:C49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workbookViewId="0">
      <selection activeCell="B16" sqref="B16"/>
    </sheetView>
  </sheetViews>
  <sheetFormatPr defaultRowHeight="15" x14ac:dyDescent="0.25"/>
  <cols>
    <col min="1" max="1" width="7.5703125" style="2" bestFit="1" customWidth="1"/>
    <col min="2" max="2" width="33.140625" bestFit="1" customWidth="1"/>
    <col min="3" max="3" width="12.7109375" style="2" hidden="1" customWidth="1"/>
    <col min="4" max="4" width="12.7109375" style="2" customWidth="1"/>
    <col min="5" max="5" width="15.28515625" customWidth="1"/>
    <col min="8" max="8" width="10.5703125" customWidth="1"/>
    <col min="9" max="9" width="1.7109375" customWidth="1"/>
    <col min="10" max="10" width="10.7109375" customWidth="1"/>
  </cols>
  <sheetData>
    <row r="1" spans="1:11" ht="18.75" x14ac:dyDescent="0.3">
      <c r="A1" s="574" t="s">
        <v>157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</row>
    <row r="2" spans="1:11" s="2" customFormat="1" ht="18.75" x14ac:dyDescent="0.3">
      <c r="B2" s="66"/>
      <c r="C2" s="66"/>
      <c r="D2" s="66"/>
      <c r="E2" s="66"/>
      <c r="F2" s="66"/>
    </row>
    <row r="3" spans="1:11" s="2" customFormat="1" ht="16.899999999999999" customHeight="1" x14ac:dyDescent="0.3">
      <c r="B3" s="66"/>
      <c r="C3" s="66"/>
      <c r="D3" s="66"/>
      <c r="E3" s="571" t="s">
        <v>156</v>
      </c>
      <c r="F3" s="571"/>
    </row>
    <row r="4" spans="1:11" x14ac:dyDescent="0.25">
      <c r="A4" s="67" t="s">
        <v>199</v>
      </c>
      <c r="B4" s="67" t="s">
        <v>196</v>
      </c>
      <c r="C4" s="67" t="s">
        <v>198</v>
      </c>
      <c r="D4" s="76" t="s">
        <v>202</v>
      </c>
      <c r="E4" s="68" t="s">
        <v>154</v>
      </c>
      <c r="F4" s="68" t="s">
        <v>155</v>
      </c>
      <c r="G4" s="67" t="s">
        <v>178</v>
      </c>
      <c r="H4" s="573" t="s">
        <v>185</v>
      </c>
      <c r="I4" s="573"/>
      <c r="J4" s="573"/>
      <c r="K4" s="67" t="s">
        <v>178</v>
      </c>
    </row>
    <row r="5" spans="1:11" x14ac:dyDescent="0.25">
      <c r="A5" s="575" t="s">
        <v>197</v>
      </c>
      <c r="B5" s="575" t="s">
        <v>200</v>
      </c>
      <c r="D5" s="2" t="s">
        <v>91</v>
      </c>
      <c r="E5" s="575">
        <v>83</v>
      </c>
      <c r="F5" s="575">
        <v>84</v>
      </c>
      <c r="G5" s="572" t="s">
        <v>179</v>
      </c>
      <c r="H5" s="357" t="s">
        <v>191</v>
      </c>
      <c r="I5" s="75"/>
      <c r="J5" t="s">
        <v>187</v>
      </c>
      <c r="K5" s="572" t="s">
        <v>189</v>
      </c>
    </row>
    <row r="6" spans="1:11" x14ac:dyDescent="0.25">
      <c r="A6" s="575"/>
      <c r="B6" s="575"/>
      <c r="D6" s="2" t="s">
        <v>109</v>
      </c>
      <c r="E6" s="575"/>
      <c r="F6" s="575"/>
      <c r="G6" s="572"/>
      <c r="H6" t="s">
        <v>192</v>
      </c>
      <c r="I6" s="75"/>
      <c r="J6" s="2" t="s">
        <v>186</v>
      </c>
      <c r="K6" s="572"/>
    </row>
    <row r="7" spans="1:11" x14ac:dyDescent="0.25">
      <c r="A7" s="575"/>
      <c r="B7" s="576"/>
      <c r="C7" s="69"/>
      <c r="D7" s="69" t="s">
        <v>201</v>
      </c>
      <c r="E7" s="576"/>
      <c r="F7" s="576"/>
      <c r="G7" s="572"/>
      <c r="H7" s="2" t="s">
        <v>192</v>
      </c>
      <c r="I7" s="75"/>
      <c r="J7" s="2" t="s">
        <v>186</v>
      </c>
      <c r="K7" s="572"/>
    </row>
    <row r="8" spans="1:11" s="2" customFormat="1" x14ac:dyDescent="0.25">
      <c r="B8" s="71" t="s">
        <v>195</v>
      </c>
      <c r="C8" s="71"/>
      <c r="D8" s="71"/>
      <c r="E8" s="300"/>
      <c r="F8" s="300"/>
      <c r="G8" s="74"/>
      <c r="I8" s="75"/>
      <c r="K8" s="74"/>
    </row>
    <row r="9" spans="1:11" x14ac:dyDescent="0.25">
      <c r="B9" t="s">
        <v>158</v>
      </c>
      <c r="E9" s="295">
        <v>67</v>
      </c>
      <c r="F9" s="295">
        <f>E9+1</f>
        <v>68</v>
      </c>
      <c r="H9" t="s">
        <v>193</v>
      </c>
      <c r="I9" s="75"/>
    </row>
    <row r="10" spans="1:11" x14ac:dyDescent="0.25">
      <c r="B10" s="2" t="s">
        <v>159</v>
      </c>
      <c r="E10" s="295">
        <v>68</v>
      </c>
      <c r="F10" s="295">
        <f t="shared" ref="F10:F15" si="0">E10+1</f>
        <v>69</v>
      </c>
      <c r="H10" t="s">
        <v>194</v>
      </c>
      <c r="I10" s="75"/>
    </row>
    <row r="11" spans="1:11" x14ac:dyDescent="0.25">
      <c r="B11" s="70" t="s">
        <v>160</v>
      </c>
      <c r="C11" s="70"/>
      <c r="D11" s="70"/>
      <c r="E11" s="301">
        <v>68</v>
      </c>
      <c r="F11" s="301">
        <f t="shared" si="0"/>
        <v>69</v>
      </c>
      <c r="H11" s="2" t="s">
        <v>194</v>
      </c>
      <c r="I11" s="75"/>
    </row>
    <row r="12" spans="1:11" x14ac:dyDescent="0.25">
      <c r="B12" t="s">
        <v>161</v>
      </c>
      <c r="E12" s="295">
        <v>28</v>
      </c>
      <c r="F12" s="295">
        <f t="shared" si="0"/>
        <v>29</v>
      </c>
    </row>
    <row r="13" spans="1:11" x14ac:dyDescent="0.25">
      <c r="B13" s="2" t="s">
        <v>162</v>
      </c>
      <c r="E13" s="295">
        <v>28</v>
      </c>
      <c r="F13" s="295">
        <f t="shared" si="0"/>
        <v>29</v>
      </c>
    </row>
    <row r="14" spans="1:11" x14ac:dyDescent="0.25">
      <c r="B14" s="69" t="s">
        <v>163</v>
      </c>
      <c r="C14" s="69"/>
      <c r="D14" s="69"/>
      <c r="E14" s="296">
        <v>28</v>
      </c>
      <c r="F14" s="296">
        <f t="shared" si="0"/>
        <v>29</v>
      </c>
    </row>
    <row r="15" spans="1:11" x14ac:dyDescent="0.25">
      <c r="B15" s="71" t="s">
        <v>166</v>
      </c>
      <c r="C15" s="71"/>
      <c r="D15" s="71"/>
      <c r="E15" s="302">
        <v>20</v>
      </c>
      <c r="F15" s="295">
        <f t="shared" si="0"/>
        <v>21</v>
      </c>
      <c r="G15" s="73" t="s">
        <v>153</v>
      </c>
    </row>
    <row r="16" spans="1:11" x14ac:dyDescent="0.25">
      <c r="B16" s="71" t="s">
        <v>164</v>
      </c>
      <c r="C16" s="71"/>
      <c r="D16" s="71"/>
      <c r="E16" s="302">
        <v>119</v>
      </c>
      <c r="F16" s="295">
        <f t="shared" ref="F16:F22" si="1">E16</f>
        <v>119</v>
      </c>
      <c r="G16" s="575" t="s">
        <v>179</v>
      </c>
      <c r="H16" s="2" t="s">
        <v>188</v>
      </c>
    </row>
    <row r="17" spans="2:8" x14ac:dyDescent="0.25">
      <c r="B17" s="71" t="s">
        <v>165</v>
      </c>
      <c r="C17" s="71"/>
      <c r="D17" s="71"/>
      <c r="E17" s="302">
        <v>114</v>
      </c>
      <c r="F17" s="295">
        <f t="shared" si="1"/>
        <v>114</v>
      </c>
      <c r="G17" s="575"/>
    </row>
    <row r="18" spans="2:8" x14ac:dyDescent="0.25">
      <c r="B18" s="71" t="s">
        <v>167</v>
      </c>
      <c r="C18" s="71"/>
      <c r="D18" s="71"/>
      <c r="E18" s="302">
        <v>66</v>
      </c>
      <c r="F18" s="295">
        <f t="shared" si="1"/>
        <v>66</v>
      </c>
      <c r="G18" s="575"/>
      <c r="H18" t="s">
        <v>190</v>
      </c>
    </row>
    <row r="19" spans="2:8" x14ac:dyDescent="0.25">
      <c r="B19" s="71" t="s">
        <v>168</v>
      </c>
      <c r="C19" s="71"/>
      <c r="D19" s="71"/>
      <c r="E19" s="302">
        <v>61</v>
      </c>
      <c r="F19" s="295">
        <f t="shared" si="1"/>
        <v>61</v>
      </c>
      <c r="G19" s="73" t="s">
        <v>179</v>
      </c>
      <c r="H19" t="s">
        <v>153</v>
      </c>
    </row>
    <row r="20" spans="2:8" x14ac:dyDescent="0.25">
      <c r="B20" s="71" t="s">
        <v>169</v>
      </c>
      <c r="C20" s="71"/>
      <c r="D20" s="71"/>
      <c r="E20" s="302">
        <v>15</v>
      </c>
      <c r="F20" s="295">
        <f t="shared" si="1"/>
        <v>15</v>
      </c>
      <c r="G20" s="73" t="s">
        <v>179</v>
      </c>
    </row>
    <row r="21" spans="2:8" x14ac:dyDescent="0.25">
      <c r="B21" s="71" t="s">
        <v>170</v>
      </c>
      <c r="C21" s="71"/>
      <c r="D21" s="71"/>
      <c r="E21" s="302">
        <v>48</v>
      </c>
      <c r="F21" s="295">
        <f t="shared" si="1"/>
        <v>48</v>
      </c>
      <c r="G21" s="73" t="s">
        <v>179</v>
      </c>
    </row>
    <row r="22" spans="2:8" x14ac:dyDescent="0.25">
      <c r="B22" s="71" t="s">
        <v>171</v>
      </c>
      <c r="C22" s="71"/>
      <c r="D22" s="71"/>
      <c r="E22" s="302">
        <v>41</v>
      </c>
      <c r="F22" s="295">
        <f t="shared" si="1"/>
        <v>41</v>
      </c>
      <c r="G22" s="73" t="s">
        <v>179</v>
      </c>
    </row>
    <row r="23" spans="2:8" x14ac:dyDescent="0.25">
      <c r="B23" s="71" t="s">
        <v>172</v>
      </c>
      <c r="C23" s="71"/>
      <c r="D23" s="71"/>
      <c r="E23" s="302">
        <v>10</v>
      </c>
      <c r="F23" s="295">
        <f>E23+50</f>
        <v>60</v>
      </c>
    </row>
  </sheetData>
  <mergeCells count="10">
    <mergeCell ref="G16:G18"/>
    <mergeCell ref="B5:B7"/>
    <mergeCell ref="A5:A7"/>
    <mergeCell ref="E5:E7"/>
    <mergeCell ref="F5:F7"/>
    <mergeCell ref="E3:F3"/>
    <mergeCell ref="G5:G7"/>
    <mergeCell ref="H4:J4"/>
    <mergeCell ref="A1:K1"/>
    <mergeCell ref="K5:K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zoomScale="60" zoomScaleNormal="60" zoomScalePageLayoutView="40" workbookViewId="0">
      <selection activeCell="B7" sqref="B7:B8"/>
    </sheetView>
  </sheetViews>
  <sheetFormatPr defaultColWidth="8.85546875" defaultRowHeight="15" x14ac:dyDescent="0.25"/>
  <cols>
    <col min="1" max="1" width="18.28515625" style="2" customWidth="1"/>
    <col min="2" max="2" width="44.7109375" style="2" customWidth="1"/>
    <col min="3" max="3" width="21.85546875" style="2" customWidth="1"/>
    <col min="4" max="4" width="19.7109375" style="2" customWidth="1"/>
    <col min="5" max="5" width="14.5703125" style="2" customWidth="1"/>
    <col min="6" max="6" width="87.7109375" style="2" customWidth="1"/>
    <col min="7" max="16384" width="8.85546875" style="2"/>
  </cols>
  <sheetData>
    <row r="1" spans="1:6" ht="50.25" customHeight="1" x14ac:dyDescent="0.25">
      <c r="A1" s="77"/>
      <c r="B1" s="78" t="s">
        <v>203</v>
      </c>
      <c r="C1" s="78" t="s">
        <v>204</v>
      </c>
      <c r="D1" s="78" t="s">
        <v>205</v>
      </c>
      <c r="E1" s="78" t="s">
        <v>206</v>
      </c>
      <c r="F1" s="79" t="s">
        <v>207</v>
      </c>
    </row>
    <row r="2" spans="1:6" ht="108.75" customHeight="1" x14ac:dyDescent="0.25">
      <c r="A2" s="577" t="s">
        <v>208</v>
      </c>
      <c r="B2" s="579" t="s">
        <v>72</v>
      </c>
      <c r="C2" s="81" t="s">
        <v>18</v>
      </c>
      <c r="D2" s="82" t="s">
        <v>209</v>
      </c>
      <c r="E2" s="81" t="s">
        <v>210</v>
      </c>
      <c r="F2" s="83" t="s">
        <v>211</v>
      </c>
    </row>
    <row r="3" spans="1:6" ht="114.75" customHeight="1" x14ac:dyDescent="0.25">
      <c r="A3" s="577"/>
      <c r="B3" s="580"/>
      <c r="C3" s="81" t="s">
        <v>212</v>
      </c>
      <c r="D3" s="82" t="s">
        <v>213</v>
      </c>
      <c r="E3" s="81" t="s">
        <v>210</v>
      </c>
      <c r="F3" s="83" t="s">
        <v>214</v>
      </c>
    </row>
    <row r="4" spans="1:6" ht="76.5" customHeight="1" x14ac:dyDescent="0.3">
      <c r="A4" s="577"/>
      <c r="B4" s="85" t="s">
        <v>215</v>
      </c>
      <c r="C4" s="82" t="s">
        <v>216</v>
      </c>
      <c r="D4" s="86"/>
      <c r="E4" s="81" t="s">
        <v>210</v>
      </c>
      <c r="F4" s="83" t="s">
        <v>217</v>
      </c>
    </row>
    <row r="5" spans="1:6" ht="97.5" customHeight="1" x14ac:dyDescent="0.3">
      <c r="A5" s="577"/>
      <c r="B5" s="579" t="s">
        <v>218</v>
      </c>
      <c r="C5" s="81" t="s">
        <v>219</v>
      </c>
      <c r="D5" s="82" t="s">
        <v>220</v>
      </c>
      <c r="E5" s="86"/>
      <c r="F5" s="87" t="s">
        <v>221</v>
      </c>
    </row>
    <row r="6" spans="1:6" ht="132.75" customHeight="1" thickBot="1" x14ac:dyDescent="0.35">
      <c r="A6" s="578"/>
      <c r="B6" s="581"/>
      <c r="C6" s="88" t="s">
        <v>222</v>
      </c>
      <c r="D6" s="89" t="s">
        <v>223</v>
      </c>
      <c r="E6" s="90"/>
      <c r="F6" s="91" t="s">
        <v>224</v>
      </c>
    </row>
    <row r="7" spans="1:6" ht="138" customHeight="1" x14ac:dyDescent="0.3">
      <c r="A7" s="582" t="s">
        <v>208</v>
      </c>
      <c r="B7" s="585" t="s">
        <v>225</v>
      </c>
      <c r="C7" s="92" t="s">
        <v>18</v>
      </c>
      <c r="D7" s="93" t="s">
        <v>226</v>
      </c>
      <c r="E7" s="94"/>
      <c r="F7" s="95" t="s">
        <v>227</v>
      </c>
    </row>
    <row r="8" spans="1:6" ht="156" customHeight="1" x14ac:dyDescent="0.3">
      <c r="A8" s="583"/>
      <c r="B8" s="586"/>
      <c r="C8" s="82" t="s">
        <v>228</v>
      </c>
      <c r="D8" s="82" t="s">
        <v>229</v>
      </c>
      <c r="E8" s="86"/>
      <c r="F8" s="83" t="s">
        <v>230</v>
      </c>
    </row>
    <row r="9" spans="1:6" ht="253.5" customHeight="1" thickBot="1" x14ac:dyDescent="0.3">
      <c r="A9" s="584"/>
      <c r="B9" s="97" t="s">
        <v>231</v>
      </c>
      <c r="C9" s="89" t="s">
        <v>216</v>
      </c>
      <c r="D9" s="89" t="s">
        <v>232</v>
      </c>
      <c r="E9" s="88" t="s">
        <v>210</v>
      </c>
      <c r="F9" s="91" t="s">
        <v>233</v>
      </c>
    </row>
    <row r="10" spans="1:6" x14ac:dyDescent="0.25">
      <c r="A10" s="98"/>
    </row>
    <row r="11" spans="1:6" x14ac:dyDescent="0.25">
      <c r="A11" s="98"/>
    </row>
    <row r="12" spans="1:6" x14ac:dyDescent="0.25">
      <c r="A12" s="98"/>
    </row>
    <row r="13" spans="1:6" x14ac:dyDescent="0.25">
      <c r="A13" s="98"/>
    </row>
    <row r="14" spans="1:6" x14ac:dyDescent="0.25">
      <c r="A14" s="98"/>
    </row>
    <row r="15" spans="1:6" x14ac:dyDescent="0.25">
      <c r="A15" s="98"/>
    </row>
    <row r="16" spans="1:6" x14ac:dyDescent="0.25">
      <c r="A16" s="98"/>
    </row>
    <row r="17" spans="1:1" x14ac:dyDescent="0.25">
      <c r="A17" s="98"/>
    </row>
    <row r="18" spans="1:1" x14ac:dyDescent="0.25">
      <c r="A18" s="98"/>
    </row>
    <row r="19" spans="1:1" x14ac:dyDescent="0.25">
      <c r="A19" s="98"/>
    </row>
    <row r="20" spans="1:1" x14ac:dyDescent="0.25">
      <c r="A20" s="98"/>
    </row>
    <row r="21" spans="1:1" x14ac:dyDescent="0.25">
      <c r="A21" s="98"/>
    </row>
    <row r="22" spans="1:1" x14ac:dyDescent="0.25">
      <c r="A22" s="98"/>
    </row>
    <row r="23" spans="1:1" x14ac:dyDescent="0.25">
      <c r="A23" s="98"/>
    </row>
    <row r="24" spans="1:1" x14ac:dyDescent="0.25">
      <c r="A24" s="99"/>
    </row>
  </sheetData>
  <mergeCells count="5">
    <mergeCell ref="A2:A6"/>
    <mergeCell ref="B2:B3"/>
    <mergeCell ref="B5:B6"/>
    <mergeCell ref="A7:A9"/>
    <mergeCell ref="B7:B8"/>
  </mergeCells>
  <pageMargins left="0.51181102362204722" right="0.51181102362204722" top="0.78740157480314965" bottom="0.78740157480314965" header="0.31496062992125984" footer="0.31496062992125984"/>
  <pageSetup paperSize="9" scale="65" orientation="landscape" horizontalDpi="0" verticalDpi="0" r:id="rId1"/>
  <headerFooter>
    <oddFooter>&amp;C&amp;P</oddFooter>
  </headerFooter>
  <rowBreaks count="1" manualBreakCount="1">
    <brk id="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60" zoomScaleNormal="60" zoomScalePageLayoutView="40" workbookViewId="0">
      <selection activeCell="C3" sqref="C3"/>
    </sheetView>
  </sheetViews>
  <sheetFormatPr defaultColWidth="8.85546875" defaultRowHeight="15" x14ac:dyDescent="0.25"/>
  <cols>
    <col min="1" max="1" width="18.28515625" style="2" customWidth="1"/>
    <col min="2" max="2" width="44.7109375" style="2" customWidth="1"/>
    <col min="3" max="3" width="19.7109375" style="2" customWidth="1"/>
    <col min="4" max="4" width="14.5703125" style="2" customWidth="1"/>
    <col min="5" max="5" width="90.85546875" style="2" customWidth="1"/>
    <col min="6" max="16384" width="8.85546875" style="2"/>
  </cols>
  <sheetData>
    <row r="1" spans="1:5" ht="50.25" customHeight="1" x14ac:dyDescent="0.25">
      <c r="A1" s="77"/>
      <c r="B1" s="78" t="s">
        <v>203</v>
      </c>
      <c r="C1" s="78" t="s">
        <v>205</v>
      </c>
      <c r="D1" s="78" t="s">
        <v>206</v>
      </c>
      <c r="E1" s="79" t="s">
        <v>207</v>
      </c>
    </row>
    <row r="2" spans="1:5" ht="139.5" customHeight="1" x14ac:dyDescent="0.25">
      <c r="A2" s="100"/>
      <c r="B2" s="96" t="s">
        <v>234</v>
      </c>
      <c r="C2" s="84" t="s">
        <v>235</v>
      </c>
      <c r="D2" s="84" t="s">
        <v>236</v>
      </c>
      <c r="E2" s="101" t="s">
        <v>237</v>
      </c>
    </row>
    <row r="3" spans="1:5" ht="255.75" customHeight="1" x14ac:dyDescent="0.25">
      <c r="A3" s="100"/>
      <c r="B3" s="96" t="s">
        <v>238</v>
      </c>
      <c r="C3" s="102" t="s">
        <v>235</v>
      </c>
      <c r="D3" s="103" t="s">
        <v>236</v>
      </c>
      <c r="E3" s="101" t="s">
        <v>239</v>
      </c>
    </row>
    <row r="4" spans="1:5" ht="129.75" customHeight="1" x14ac:dyDescent="0.25">
      <c r="A4" s="100"/>
      <c r="B4" s="104" t="s">
        <v>240</v>
      </c>
      <c r="C4" s="102" t="s">
        <v>235</v>
      </c>
      <c r="D4" s="103" t="s">
        <v>236</v>
      </c>
      <c r="E4" s="101" t="s">
        <v>241</v>
      </c>
    </row>
    <row r="5" spans="1:5" ht="251.25" customHeight="1" x14ac:dyDescent="0.25">
      <c r="A5" s="100" t="s">
        <v>242</v>
      </c>
      <c r="B5" s="105" t="s">
        <v>243</v>
      </c>
      <c r="C5" s="102" t="s">
        <v>235</v>
      </c>
      <c r="D5" s="103" t="s">
        <v>236</v>
      </c>
      <c r="E5" s="101" t="s">
        <v>244</v>
      </c>
    </row>
    <row r="6" spans="1:5" ht="129" customHeight="1" x14ac:dyDescent="0.25">
      <c r="A6" s="80"/>
      <c r="B6" s="104" t="s">
        <v>245</v>
      </c>
      <c r="C6" s="106" t="s">
        <v>246</v>
      </c>
      <c r="D6" s="103" t="s">
        <v>236</v>
      </c>
      <c r="E6" s="101" t="s">
        <v>247</v>
      </c>
    </row>
    <row r="7" spans="1:5" ht="244.5" customHeight="1" thickBot="1" x14ac:dyDescent="0.3">
      <c r="A7" s="107"/>
      <c r="B7" s="108" t="s">
        <v>248</v>
      </c>
      <c r="C7" s="109" t="s">
        <v>249</v>
      </c>
      <c r="D7" s="110" t="s">
        <v>236</v>
      </c>
      <c r="E7" s="111" t="s">
        <v>250</v>
      </c>
    </row>
    <row r="8" spans="1:5" ht="210" customHeight="1" thickBot="1" x14ac:dyDescent="0.3">
      <c r="A8" s="112" t="s">
        <v>251</v>
      </c>
      <c r="B8" s="113" t="s">
        <v>252</v>
      </c>
      <c r="C8" s="109" t="s">
        <v>235</v>
      </c>
      <c r="D8" s="110" t="s">
        <v>236</v>
      </c>
      <c r="E8" s="111" t="s">
        <v>253</v>
      </c>
    </row>
    <row r="9" spans="1:5" x14ac:dyDescent="0.25">
      <c r="A9" s="98"/>
    </row>
    <row r="10" spans="1:5" x14ac:dyDescent="0.25">
      <c r="A10" s="98"/>
    </row>
    <row r="11" spans="1:5" x14ac:dyDescent="0.25">
      <c r="A11" s="98"/>
    </row>
    <row r="12" spans="1:5" x14ac:dyDescent="0.25">
      <c r="A12" s="98"/>
    </row>
    <row r="13" spans="1:5" x14ac:dyDescent="0.25">
      <c r="A13" s="98"/>
    </row>
    <row r="14" spans="1:5" x14ac:dyDescent="0.25">
      <c r="A14" s="98"/>
    </row>
    <row r="15" spans="1:5" x14ac:dyDescent="0.25">
      <c r="A15" s="98"/>
    </row>
    <row r="16" spans="1:5" x14ac:dyDescent="0.25">
      <c r="A16" s="98"/>
    </row>
    <row r="17" spans="1:1" x14ac:dyDescent="0.25">
      <c r="A17" s="98"/>
    </row>
    <row r="18" spans="1:1" x14ac:dyDescent="0.25">
      <c r="A18" s="98"/>
    </row>
    <row r="19" spans="1:1" x14ac:dyDescent="0.25">
      <c r="A19" s="98"/>
    </row>
    <row r="20" spans="1:1" x14ac:dyDescent="0.25">
      <c r="A20" s="98"/>
    </row>
    <row r="21" spans="1:1" x14ac:dyDescent="0.25">
      <c r="A21" s="98"/>
    </row>
    <row r="22" spans="1:1" x14ac:dyDescent="0.25">
      <c r="A22" s="98"/>
    </row>
    <row r="23" spans="1:1" x14ac:dyDescent="0.25">
      <c r="A23" s="99"/>
    </row>
  </sheetData>
  <pageMargins left="0.51181102362204722" right="0.51181102362204722" top="0.78740157480314965" bottom="0.78740157480314965" header="0.31496062992125984" footer="0.31496062992125984"/>
  <pageSetup paperSize="9" scale="65" orientation="landscape" horizontalDpi="0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B23" sqref="B23"/>
    </sheetView>
  </sheetViews>
  <sheetFormatPr defaultRowHeight="15" x14ac:dyDescent="0.25"/>
  <cols>
    <col min="2" max="2" width="55" customWidth="1"/>
    <col min="3" max="3" width="50.140625" customWidth="1"/>
    <col min="4" max="4" width="30.85546875" bestFit="1" customWidth="1"/>
  </cols>
  <sheetData>
    <row r="1" spans="2:4" ht="15.75" thickBot="1" x14ac:dyDescent="0.3">
      <c r="B1" s="7"/>
      <c r="C1" s="7"/>
      <c r="D1" s="7"/>
    </row>
    <row r="2" spans="2:4" x14ac:dyDescent="0.25">
      <c r="B2" s="8" t="s">
        <v>0</v>
      </c>
      <c r="C2" s="9" t="s">
        <v>1</v>
      </c>
      <c r="D2" s="10" t="s">
        <v>2</v>
      </c>
    </row>
    <row r="3" spans="2:4" x14ac:dyDescent="0.25">
      <c r="B3" s="515" t="s">
        <v>255</v>
      </c>
      <c r="C3" s="114" t="s">
        <v>256</v>
      </c>
      <c r="D3" s="115"/>
    </row>
    <row r="4" spans="2:4" x14ac:dyDescent="0.25">
      <c r="B4" s="516"/>
      <c r="C4" s="11"/>
      <c r="D4" s="12"/>
    </row>
    <row r="5" spans="2:4" x14ac:dyDescent="0.25">
      <c r="B5" s="516"/>
      <c r="C5" s="11"/>
      <c r="D5" s="12"/>
    </row>
    <row r="6" spans="2:4" x14ac:dyDescent="0.25">
      <c r="B6" s="516"/>
      <c r="C6" s="11"/>
      <c r="D6" s="12"/>
    </row>
    <row r="7" spans="2:4" x14ac:dyDescent="0.25">
      <c r="B7" s="516"/>
      <c r="C7" s="11"/>
      <c r="D7" s="12"/>
    </row>
    <row r="8" spans="2:4" x14ac:dyDescent="0.25">
      <c r="B8" s="516"/>
      <c r="C8" s="11"/>
      <c r="D8" s="12"/>
    </row>
    <row r="9" spans="2:4" ht="15.75" thickBot="1" x14ac:dyDescent="0.3">
      <c r="B9" s="517"/>
      <c r="C9" s="13"/>
      <c r="D9" s="14"/>
    </row>
    <row r="11" spans="2:4" ht="49.5" customHeight="1" x14ac:dyDescent="0.25">
      <c r="B11" s="520" t="s">
        <v>3</v>
      </c>
      <c r="C11" s="520"/>
      <c r="D11" s="7"/>
    </row>
    <row r="12" spans="2:4" ht="15.75" thickBot="1" x14ac:dyDescent="0.3">
      <c r="B12" s="7"/>
      <c r="C12" s="7"/>
      <c r="D12" s="7"/>
    </row>
    <row r="13" spans="2:4" x14ac:dyDescent="0.25">
      <c r="B13" s="15" t="s">
        <v>4</v>
      </c>
      <c r="C13" s="16" t="s">
        <v>5</v>
      </c>
      <c r="D13" s="17"/>
    </row>
    <row r="14" spans="2:4" x14ac:dyDescent="0.25">
      <c r="B14" s="518" t="s">
        <v>254</v>
      </c>
      <c r="C14" s="12" t="s">
        <v>257</v>
      </c>
      <c r="D14" s="17"/>
    </row>
    <row r="15" spans="2:4" x14ac:dyDescent="0.25">
      <c r="B15" s="518"/>
      <c r="C15" s="12" t="s">
        <v>258</v>
      </c>
      <c r="D15" s="7"/>
    </row>
    <row r="16" spans="2:4" x14ac:dyDescent="0.25">
      <c r="B16" s="518"/>
      <c r="C16" s="12" t="s">
        <v>259</v>
      </c>
      <c r="D16" s="7"/>
    </row>
    <row r="17" spans="2:3" x14ac:dyDescent="0.25">
      <c r="B17" s="518"/>
      <c r="C17" s="12" t="s">
        <v>260</v>
      </c>
    </row>
    <row r="18" spans="2:3" ht="15.75" thickBot="1" x14ac:dyDescent="0.3">
      <c r="B18" s="519"/>
      <c r="C18" s="14" t="s">
        <v>6</v>
      </c>
    </row>
    <row r="20" spans="2:3" ht="54" customHeight="1" x14ac:dyDescent="0.25">
      <c r="B20" s="521" t="s">
        <v>7</v>
      </c>
      <c r="C20" s="521"/>
    </row>
  </sheetData>
  <mergeCells count="4">
    <mergeCell ref="B3:B9"/>
    <mergeCell ref="B14:B18"/>
    <mergeCell ref="B11:C11"/>
    <mergeCell ref="B20:C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opLeftCell="A10" workbookViewId="0">
      <selection activeCell="B24" sqref="B24"/>
    </sheetView>
  </sheetViews>
  <sheetFormatPr defaultRowHeight="15" x14ac:dyDescent="0.25"/>
  <cols>
    <col min="1" max="1" width="42.28515625" customWidth="1"/>
    <col min="2" max="2" width="35.140625" customWidth="1"/>
    <col min="3" max="3" width="33.42578125" customWidth="1"/>
  </cols>
  <sheetData>
    <row r="1" spans="1:3" ht="33" customHeight="1" thickBot="1" x14ac:dyDescent="0.3">
      <c r="A1" s="525" t="s">
        <v>563</v>
      </c>
      <c r="B1" s="525"/>
      <c r="C1" s="525"/>
    </row>
    <row r="2" spans="1:3" ht="15.75" x14ac:dyDescent="0.25">
      <c r="A2" s="522" t="s">
        <v>8</v>
      </c>
      <c r="B2" s="523"/>
      <c r="C2" s="524"/>
    </row>
    <row r="3" spans="1:3" ht="15.75" x14ac:dyDescent="0.25">
      <c r="A3" s="18" t="s">
        <v>9</v>
      </c>
      <c r="B3" s="19" t="s">
        <v>10</v>
      </c>
      <c r="C3" s="20" t="s">
        <v>11</v>
      </c>
    </row>
    <row r="4" spans="1:3" ht="15.75" thickBot="1" x14ac:dyDescent="0.3">
      <c r="A4" s="3" t="s">
        <v>12</v>
      </c>
      <c r="B4" s="4" t="s">
        <v>182</v>
      </c>
      <c r="C4" s="5" t="s">
        <v>183</v>
      </c>
    </row>
    <row r="5" spans="1:3" ht="15.75" thickBot="1" x14ac:dyDescent="0.3">
      <c r="A5" s="510"/>
      <c r="B5" s="510"/>
      <c r="C5" s="510"/>
    </row>
    <row r="6" spans="1:3" ht="15.75" x14ac:dyDescent="0.25">
      <c r="A6" s="522" t="s">
        <v>13</v>
      </c>
      <c r="B6" s="523"/>
      <c r="C6" s="524"/>
    </row>
    <row r="7" spans="1:3" ht="15.75" thickBot="1" x14ac:dyDescent="0.3">
      <c r="A7" s="495" t="s">
        <v>567</v>
      </c>
      <c r="B7" s="526" t="s">
        <v>184</v>
      </c>
      <c r="C7" s="527"/>
    </row>
    <row r="8" spans="1:3" ht="15.75" thickBot="1" x14ac:dyDescent="0.3">
      <c r="A8" s="510"/>
      <c r="B8" s="510"/>
      <c r="C8" s="510"/>
    </row>
    <row r="9" spans="1:3" ht="15.75" x14ac:dyDescent="0.25">
      <c r="A9" s="522" t="s">
        <v>14</v>
      </c>
      <c r="B9" s="523"/>
      <c r="C9" s="524"/>
    </row>
    <row r="10" spans="1:3" ht="31.5" x14ac:dyDescent="0.25">
      <c r="A10" s="18" t="s">
        <v>15</v>
      </c>
      <c r="B10" s="19" t="s">
        <v>16</v>
      </c>
      <c r="C10" s="20" t="s">
        <v>17</v>
      </c>
    </row>
    <row r="11" spans="1:3" x14ac:dyDescent="0.25">
      <c r="A11" s="6" t="s">
        <v>18</v>
      </c>
      <c r="B11" s="21">
        <f>'Detalhe PA US$ - 5 anos'!L27</f>
        <v>85956311.695078865</v>
      </c>
      <c r="C11" s="21">
        <f>'Detalhe PA US$ - 5 anos'!J27</f>
        <v>164076807.50441641</v>
      </c>
    </row>
    <row r="12" spans="1:3" x14ac:dyDescent="0.25">
      <c r="A12" s="6" t="s">
        <v>19</v>
      </c>
      <c r="B12" s="21">
        <f>'Detalhe PA US$ - 5 anos'!L48</f>
        <v>1466102.6172344822</v>
      </c>
      <c r="C12" s="22">
        <f>'Detalhe PA US$ - 5 anos'!J48</f>
        <v>3699238.2902208203</v>
      </c>
    </row>
    <row r="13" spans="1:3" x14ac:dyDescent="0.25">
      <c r="A13" s="6" t="s">
        <v>20</v>
      </c>
      <c r="B13" s="21">
        <f>'Detalhe PA US$ - 5 anos'!L67</f>
        <v>2401598.9558359622</v>
      </c>
      <c r="C13" s="22">
        <f>'Detalhe PA US$ - 5 anos'!J67</f>
        <v>6334887.6971608829</v>
      </c>
    </row>
    <row r="14" spans="1:3" x14ac:dyDescent="0.25">
      <c r="A14" s="6" t="s">
        <v>21</v>
      </c>
      <c r="B14" s="21">
        <f>'Detalhe PA US$ - 5 anos'!L107</f>
        <v>93544</v>
      </c>
      <c r="C14" s="22">
        <f>'Detalhe PA US$ - 5 anos'!J107</f>
        <v>447620.18927444797</v>
      </c>
    </row>
    <row r="15" spans="1:3" x14ac:dyDescent="0.25">
      <c r="A15" s="6" t="s">
        <v>22</v>
      </c>
      <c r="B15" s="21">
        <v>0</v>
      </c>
      <c r="C15" s="22">
        <v>0</v>
      </c>
    </row>
    <row r="16" spans="1:3" x14ac:dyDescent="0.25">
      <c r="A16" s="6" t="s">
        <v>23</v>
      </c>
      <c r="B16" s="21">
        <f>'Detalhe PA US$ - 5 anos'!L87+'Detalhe PA US$ - 5 anos'!L98</f>
        <v>14385464.557508603</v>
      </c>
      <c r="C16" s="22">
        <f>'Detalhe PA US$ - 5 anos'!J87+'Detalhe PA US$ - 5 anos'!J98</f>
        <v>27044720.131041005</v>
      </c>
    </row>
    <row r="17" spans="1:3" x14ac:dyDescent="0.25">
      <c r="A17" s="23" t="s">
        <v>24</v>
      </c>
      <c r="B17" s="21">
        <v>0</v>
      </c>
      <c r="C17" s="22">
        <v>0</v>
      </c>
    </row>
    <row r="18" spans="1:3" x14ac:dyDescent="0.25">
      <c r="A18" s="6" t="s">
        <v>25</v>
      </c>
      <c r="B18" s="21">
        <f>'Detalhe PA US$ - 5 anos'!L116</f>
        <v>312701.5457413249</v>
      </c>
      <c r="C18" s="22">
        <f>'Detalhe PA US$ - 5 anos'!J116</f>
        <v>552709.77917981078</v>
      </c>
    </row>
    <row r="19" spans="1:3" x14ac:dyDescent="0.25">
      <c r="A19" s="23" t="s">
        <v>26</v>
      </c>
      <c r="B19" s="21">
        <v>0</v>
      </c>
      <c r="C19" s="22">
        <v>0</v>
      </c>
    </row>
    <row r="20" spans="1:3" ht="16.5" thickBot="1" x14ac:dyDescent="0.3">
      <c r="A20" s="24" t="s">
        <v>27</v>
      </c>
      <c r="B20" s="25">
        <f>SUM(B11:B19)</f>
        <v>104615723.37139924</v>
      </c>
      <c r="C20" s="25">
        <f>SUM(C11:C19)</f>
        <v>202155983.59129339</v>
      </c>
    </row>
    <row r="21" spans="1:3" ht="15.75" thickBot="1" x14ac:dyDescent="0.3">
      <c r="A21" s="2"/>
      <c r="B21" s="2"/>
      <c r="C21" s="2"/>
    </row>
    <row r="22" spans="1:3" ht="15.75" x14ac:dyDescent="0.25">
      <c r="A22" s="522" t="s">
        <v>28</v>
      </c>
      <c r="B22" s="523"/>
      <c r="C22" s="524"/>
    </row>
    <row r="23" spans="1:3" ht="31.5" x14ac:dyDescent="0.25">
      <c r="A23" s="18" t="s">
        <v>29</v>
      </c>
      <c r="B23" s="19" t="s">
        <v>16</v>
      </c>
      <c r="C23" s="20" t="s">
        <v>17</v>
      </c>
    </row>
    <row r="24" spans="1:3" x14ac:dyDescent="0.25">
      <c r="A24" s="23" t="s">
        <v>180</v>
      </c>
      <c r="B24" s="21">
        <v>90800000</v>
      </c>
      <c r="C24" s="22">
        <v>175800000</v>
      </c>
    </row>
    <row r="25" spans="1:3" ht="26.25" x14ac:dyDescent="0.25">
      <c r="A25" s="72" t="s">
        <v>181</v>
      </c>
      <c r="B25" s="21">
        <v>19300000</v>
      </c>
      <c r="C25" s="22">
        <v>47300000</v>
      </c>
    </row>
    <row r="26" spans="1:3" x14ac:dyDescent="0.25">
      <c r="A26" s="23" t="s">
        <v>30</v>
      </c>
      <c r="B26" s="21">
        <v>0</v>
      </c>
      <c r="C26" s="22">
        <v>0</v>
      </c>
    </row>
    <row r="27" spans="1:3" x14ac:dyDescent="0.25">
      <c r="A27" s="23" t="s">
        <v>31</v>
      </c>
      <c r="B27" s="21">
        <v>0</v>
      </c>
      <c r="C27" s="22">
        <v>0</v>
      </c>
    </row>
    <row r="28" spans="1:3" x14ac:dyDescent="0.25">
      <c r="A28" s="23" t="s">
        <v>32</v>
      </c>
      <c r="B28" s="21">
        <v>0</v>
      </c>
      <c r="C28" s="22">
        <v>0</v>
      </c>
    </row>
    <row r="29" spans="1:3" x14ac:dyDescent="0.25">
      <c r="A29" s="23" t="s">
        <v>33</v>
      </c>
      <c r="B29" s="21">
        <v>0</v>
      </c>
      <c r="C29" s="22">
        <v>0</v>
      </c>
    </row>
    <row r="30" spans="1:3" ht="16.5" thickBot="1" x14ac:dyDescent="0.3">
      <c r="A30" s="24" t="s">
        <v>27</v>
      </c>
      <c r="B30" s="25">
        <f>SUM(B24:B29)</f>
        <v>110100000</v>
      </c>
      <c r="C30" s="25">
        <f>SUM(C24:C29)</f>
        <v>223100000</v>
      </c>
    </row>
  </sheetData>
  <mergeCells count="8">
    <mergeCell ref="A22:C22"/>
    <mergeCell ref="A8:C8"/>
    <mergeCell ref="A1:C1"/>
    <mergeCell ref="A9:C9"/>
    <mergeCell ref="A2:C2"/>
    <mergeCell ref="A6:C6"/>
    <mergeCell ref="B7:C7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153"/>
  <sheetViews>
    <sheetView topLeftCell="A10" zoomScaleNormal="100" workbookViewId="0">
      <selection activeCell="B11" sqref="B11"/>
    </sheetView>
  </sheetViews>
  <sheetFormatPr defaultColWidth="8.85546875" defaultRowHeight="15" outlineLevelRow="1" x14ac:dyDescent="0.25"/>
  <cols>
    <col min="1" max="1" width="4.85546875" style="73" customWidth="1"/>
    <col min="2" max="2" width="9.7109375" style="2" customWidth="1"/>
    <col min="3" max="3" width="46" style="2" customWidth="1"/>
    <col min="4" max="5" width="12.42578125" style="2" customWidth="1"/>
    <col min="6" max="6" width="31.5703125" style="2" customWidth="1"/>
    <col min="7" max="7" width="37.7109375" style="2" bestFit="1" customWidth="1"/>
    <col min="8" max="8" width="12.85546875" style="2" hidden="1" customWidth="1"/>
    <col min="9" max="9" width="16.140625" style="2" hidden="1" customWidth="1"/>
    <col min="10" max="10" width="17.5703125" style="26" customWidth="1"/>
    <col min="11" max="11" width="15.7109375" style="27" customWidth="1"/>
    <col min="12" max="12" width="15.7109375" style="27" hidden="1" customWidth="1"/>
    <col min="13" max="13" width="18" style="27" customWidth="1"/>
    <col min="14" max="14" width="12.7109375" style="2" customWidth="1"/>
    <col min="15" max="15" width="19.5703125" style="2" customWidth="1"/>
    <col min="16" max="16" width="19.7109375" style="2" customWidth="1"/>
    <col min="17" max="17" width="17.28515625" style="2" customWidth="1"/>
    <col min="18" max="18" width="18.85546875" style="2" customWidth="1"/>
    <col min="19" max="19" width="18.85546875" style="2" hidden="1" customWidth="1"/>
    <col min="20" max="20" width="18.85546875" style="2" customWidth="1"/>
    <col min="21" max="21" width="11" style="2" hidden="1" customWidth="1"/>
    <col min="22" max="22" width="11" style="271" hidden="1" customWidth="1"/>
    <col min="23" max="23" width="16.28515625" customWidth="1"/>
    <col min="25" max="16384" width="8.85546875" style="2"/>
  </cols>
  <sheetData>
    <row r="1" spans="1:24" x14ac:dyDescent="0.25">
      <c r="B1" s="32"/>
    </row>
    <row r="2" spans="1:24" ht="15.75" x14ac:dyDescent="0.25">
      <c r="B2" s="63" t="s">
        <v>88</v>
      </c>
      <c r="C2" s="64"/>
      <c r="D2" s="64"/>
      <c r="E2" s="64"/>
    </row>
    <row r="3" spans="1:24" ht="15.75" x14ac:dyDescent="0.25">
      <c r="B3" s="65" t="s">
        <v>140</v>
      </c>
      <c r="C3" s="64"/>
      <c r="D3" s="64"/>
      <c r="E3" s="64"/>
    </row>
    <row r="4" spans="1:24" ht="15.75" x14ac:dyDescent="0.25">
      <c r="B4" s="65" t="s">
        <v>141</v>
      </c>
      <c r="C4" s="64"/>
      <c r="D4" s="64"/>
      <c r="E4" s="64"/>
    </row>
    <row r="5" spans="1:24" ht="15.75" x14ac:dyDescent="0.25">
      <c r="B5" s="65" t="s">
        <v>319</v>
      </c>
      <c r="C5" s="64"/>
      <c r="D5" s="64"/>
      <c r="E5" s="64"/>
      <c r="F5" s="116"/>
      <c r="G5" s="2" t="s">
        <v>153</v>
      </c>
    </row>
    <row r="6" spans="1:24" ht="15.75" x14ac:dyDescent="0.25">
      <c r="B6" s="33"/>
    </row>
    <row r="7" spans="1:24" ht="15.75" x14ac:dyDescent="0.25">
      <c r="B7" s="65" t="s">
        <v>492</v>
      </c>
      <c r="C7" s="64"/>
      <c r="D7" s="64"/>
      <c r="E7" s="64"/>
    </row>
    <row r="8" spans="1:24" ht="15.75" x14ac:dyDescent="0.25">
      <c r="B8" s="65" t="s">
        <v>463</v>
      </c>
      <c r="C8" s="64"/>
      <c r="D8" s="64"/>
      <c r="E8" s="64"/>
    </row>
    <row r="9" spans="1:24" ht="15.75" x14ac:dyDescent="0.25">
      <c r="B9" s="65" t="s">
        <v>142</v>
      </c>
      <c r="C9" s="64"/>
      <c r="D9" s="64"/>
      <c r="E9" s="64"/>
    </row>
    <row r="10" spans="1:24" ht="15.75" x14ac:dyDescent="0.25">
      <c r="B10" s="56" t="s">
        <v>89</v>
      </c>
    </row>
    <row r="11" spans="1:24" ht="15.75" customHeight="1" x14ac:dyDescent="0.25">
      <c r="B11" s="213" t="s">
        <v>90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5"/>
      <c r="U11" s="1"/>
      <c r="V11" s="206"/>
    </row>
    <row r="12" spans="1:24" ht="15.75" x14ac:dyDescent="0.25">
      <c r="A12" s="528">
        <v>1</v>
      </c>
      <c r="B12" s="126" t="s">
        <v>91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8"/>
      <c r="U12" s="1"/>
      <c r="V12" s="206"/>
    </row>
    <row r="13" spans="1:24" ht="15" customHeight="1" x14ac:dyDescent="0.25">
      <c r="A13" s="528"/>
      <c r="B13" s="529" t="s">
        <v>92</v>
      </c>
      <c r="C13" s="529" t="s">
        <v>93</v>
      </c>
      <c r="D13" s="529" t="s">
        <v>548</v>
      </c>
      <c r="E13" s="529" t="s">
        <v>262</v>
      </c>
      <c r="F13" s="529" t="s">
        <v>94</v>
      </c>
      <c r="G13" s="529" t="s">
        <v>95</v>
      </c>
      <c r="H13" s="529" t="s">
        <v>96</v>
      </c>
      <c r="I13" s="529" t="s">
        <v>97</v>
      </c>
      <c r="J13" s="532" t="s">
        <v>98</v>
      </c>
      <c r="K13" s="532"/>
      <c r="L13" s="532"/>
      <c r="M13" s="532"/>
      <c r="N13" s="530" t="s">
        <v>99</v>
      </c>
      <c r="O13" s="530" t="s">
        <v>100</v>
      </c>
      <c r="P13" s="529" t="s">
        <v>101</v>
      </c>
      <c r="Q13" s="529"/>
      <c r="R13" s="530" t="s">
        <v>102</v>
      </c>
      <c r="S13" s="530" t="s">
        <v>103</v>
      </c>
      <c r="T13" s="530" t="s">
        <v>52</v>
      </c>
      <c r="U13" s="1"/>
      <c r="V13" s="2"/>
    </row>
    <row r="14" spans="1:24" s="173" customFormat="1" ht="54.75" customHeight="1" x14ac:dyDescent="0.25">
      <c r="A14" s="172"/>
      <c r="B14" s="529"/>
      <c r="C14" s="529"/>
      <c r="D14" s="529"/>
      <c r="E14" s="529"/>
      <c r="F14" s="529"/>
      <c r="G14" s="529"/>
      <c r="H14" s="529"/>
      <c r="I14" s="529"/>
      <c r="J14" s="125" t="s">
        <v>104</v>
      </c>
      <c r="K14" s="270" t="s">
        <v>105</v>
      </c>
      <c r="L14" s="285" t="s">
        <v>559</v>
      </c>
      <c r="M14" s="270" t="s">
        <v>106</v>
      </c>
      <c r="N14" s="531"/>
      <c r="O14" s="531"/>
      <c r="P14" s="267" t="s">
        <v>107</v>
      </c>
      <c r="Q14" s="267" t="s">
        <v>108</v>
      </c>
      <c r="R14" s="531"/>
      <c r="S14" s="531"/>
      <c r="T14" s="531"/>
      <c r="U14" s="201"/>
      <c r="V14" s="2"/>
      <c r="W14"/>
      <c r="X14"/>
    </row>
    <row r="15" spans="1:24" s="51" customFormat="1" ht="63.75" outlineLevel="1" x14ac:dyDescent="0.25">
      <c r="A15" s="197" t="s">
        <v>150</v>
      </c>
      <c r="B15" s="174" t="s">
        <v>143</v>
      </c>
      <c r="C15" s="175" t="s">
        <v>384</v>
      </c>
      <c r="D15" s="286" t="s">
        <v>322</v>
      </c>
      <c r="E15" s="176" t="s">
        <v>148</v>
      </c>
      <c r="F15" s="135"/>
      <c r="G15" s="134" t="s">
        <v>72</v>
      </c>
      <c r="H15" s="134"/>
      <c r="I15" s="134"/>
      <c r="J15" s="136">
        <v>36643494.006309152</v>
      </c>
      <c r="K15" s="137">
        <v>0.92165295527691504</v>
      </c>
      <c r="L15" s="194">
        <f>J15*K15</f>
        <v>33772584.542586751</v>
      </c>
      <c r="M15" s="137">
        <v>7.834704472308493E-2</v>
      </c>
      <c r="N15" s="144" t="s">
        <v>148</v>
      </c>
      <c r="O15" s="134" t="s">
        <v>51</v>
      </c>
      <c r="P15" s="203">
        <v>43352</v>
      </c>
      <c r="Q15" s="204">
        <v>43436</v>
      </c>
      <c r="R15" s="134"/>
      <c r="S15" s="134"/>
      <c r="T15" s="143" t="s">
        <v>53</v>
      </c>
      <c r="U15" s="200">
        <v>84</v>
      </c>
      <c r="V15" s="284">
        <f>Q15</f>
        <v>43436</v>
      </c>
      <c r="W15"/>
      <c r="X15"/>
    </row>
    <row r="16" spans="1:24" s="51" customFormat="1" outlineLevel="1" x14ac:dyDescent="0.25">
      <c r="A16" s="197" t="s">
        <v>174</v>
      </c>
      <c r="B16" s="177" t="s">
        <v>143</v>
      </c>
      <c r="C16" s="178" t="s">
        <v>383</v>
      </c>
      <c r="D16" s="286" t="s">
        <v>540</v>
      </c>
      <c r="E16" s="179" t="s">
        <v>176</v>
      </c>
      <c r="F16" s="135" t="s">
        <v>153</v>
      </c>
      <c r="G16" s="135" t="s">
        <v>74</v>
      </c>
      <c r="H16" s="135" t="s">
        <v>153</v>
      </c>
      <c r="I16" s="135"/>
      <c r="J16" s="136">
        <v>47000</v>
      </c>
      <c r="K16" s="141">
        <v>0.79999999999999982</v>
      </c>
      <c r="L16" s="194">
        <f t="shared" ref="L16:L26" si="0">J16*K16</f>
        <v>37599.999999999993</v>
      </c>
      <c r="M16" s="137">
        <v>0.19999999999999996</v>
      </c>
      <c r="N16" s="241" t="s">
        <v>148</v>
      </c>
      <c r="O16" s="135" t="s">
        <v>51</v>
      </c>
      <c r="P16" s="199">
        <v>43193</v>
      </c>
      <c r="Q16" s="199">
        <v>43222</v>
      </c>
      <c r="R16" s="135"/>
      <c r="S16" s="135"/>
      <c r="T16" s="138" t="s">
        <v>53</v>
      </c>
      <c r="U16" s="200">
        <v>29</v>
      </c>
      <c r="V16" s="284">
        <f t="shared" ref="V16:V26" si="1">Q16</f>
        <v>43222</v>
      </c>
      <c r="W16"/>
      <c r="X16"/>
    </row>
    <row r="17" spans="1:24" s="51" customFormat="1" ht="25.5" outlineLevel="1" x14ac:dyDescent="0.25">
      <c r="A17" s="197" t="s">
        <v>145</v>
      </c>
      <c r="B17" s="177" t="s">
        <v>143</v>
      </c>
      <c r="C17" s="178" t="s">
        <v>385</v>
      </c>
      <c r="D17" s="286" t="s">
        <v>335</v>
      </c>
      <c r="E17" s="179" t="s">
        <v>146</v>
      </c>
      <c r="F17" s="135"/>
      <c r="G17" s="135" t="s">
        <v>73</v>
      </c>
      <c r="H17" s="135"/>
      <c r="I17" s="135"/>
      <c r="J17" s="136">
        <v>13840733.056466874</v>
      </c>
      <c r="K17" s="137">
        <v>0.65333320109256698</v>
      </c>
      <c r="L17" s="194">
        <f t="shared" si="0"/>
        <v>9042610.4332492109</v>
      </c>
      <c r="M17" s="137">
        <v>0.34666679890743318</v>
      </c>
      <c r="N17" s="241" t="s">
        <v>148</v>
      </c>
      <c r="O17" s="135" t="s">
        <v>51</v>
      </c>
      <c r="P17" s="199">
        <v>43442</v>
      </c>
      <c r="Q17" s="199">
        <v>43526</v>
      </c>
      <c r="R17" s="135"/>
      <c r="S17" s="135"/>
      <c r="T17" s="138" t="s">
        <v>53</v>
      </c>
      <c r="U17" s="200">
        <v>84</v>
      </c>
      <c r="V17" s="284">
        <f t="shared" si="1"/>
        <v>43526</v>
      </c>
      <c r="W17"/>
      <c r="X17"/>
    </row>
    <row r="18" spans="1:24" s="51" customFormat="1" ht="25.5" outlineLevel="1" x14ac:dyDescent="0.25">
      <c r="A18" s="197" t="s">
        <v>263</v>
      </c>
      <c r="B18" s="177" t="s">
        <v>143</v>
      </c>
      <c r="C18" s="178" t="s">
        <v>375</v>
      </c>
      <c r="D18" s="286" t="s">
        <v>324</v>
      </c>
      <c r="E18" s="179" t="s">
        <v>270</v>
      </c>
      <c r="F18" s="135"/>
      <c r="G18" s="135" t="s">
        <v>73</v>
      </c>
      <c r="H18" s="135"/>
      <c r="I18" s="135"/>
      <c r="J18" s="136">
        <v>14714644.164037853</v>
      </c>
      <c r="K18" s="137">
        <v>0.51934914427400836</v>
      </c>
      <c r="L18" s="194">
        <f t="shared" si="0"/>
        <v>7642037.8548895903</v>
      </c>
      <c r="M18" s="137">
        <v>0.48065085572599175</v>
      </c>
      <c r="N18" s="241" t="s">
        <v>148</v>
      </c>
      <c r="O18" s="135" t="s">
        <v>51</v>
      </c>
      <c r="P18" s="199">
        <v>43368</v>
      </c>
      <c r="Q18" s="199">
        <v>43436</v>
      </c>
      <c r="R18" s="135"/>
      <c r="S18" s="135"/>
      <c r="T18" s="138" t="s">
        <v>53</v>
      </c>
      <c r="U18" s="200">
        <v>68</v>
      </c>
      <c r="V18" s="284">
        <f t="shared" si="1"/>
        <v>43436</v>
      </c>
      <c r="W18"/>
      <c r="X18"/>
    </row>
    <row r="19" spans="1:24" s="51" customFormat="1" ht="25.5" outlineLevel="1" x14ac:dyDescent="0.25">
      <c r="A19" s="197" t="s">
        <v>264</v>
      </c>
      <c r="B19" s="177" t="s">
        <v>143</v>
      </c>
      <c r="C19" s="178" t="s">
        <v>376</v>
      </c>
      <c r="D19" s="286" t="s">
        <v>325</v>
      </c>
      <c r="E19" s="179" t="s">
        <v>271</v>
      </c>
      <c r="F19" s="135"/>
      <c r="G19" s="135" t="s">
        <v>72</v>
      </c>
      <c r="H19" s="135"/>
      <c r="I19" s="135"/>
      <c r="J19" s="136">
        <v>45000000</v>
      </c>
      <c r="K19" s="137">
        <v>0.6</v>
      </c>
      <c r="L19" s="194">
        <f t="shared" si="0"/>
        <v>27000000</v>
      </c>
      <c r="M19" s="137">
        <v>0.4</v>
      </c>
      <c r="N19" s="241" t="s">
        <v>148</v>
      </c>
      <c r="O19" s="135" t="s">
        <v>51</v>
      </c>
      <c r="P19" s="199">
        <v>43352</v>
      </c>
      <c r="Q19" s="199">
        <v>43436</v>
      </c>
      <c r="R19" s="135"/>
      <c r="S19" s="135"/>
      <c r="T19" s="138" t="s">
        <v>53</v>
      </c>
      <c r="U19" s="200">
        <v>84</v>
      </c>
      <c r="V19" s="284">
        <f t="shared" si="1"/>
        <v>43436</v>
      </c>
      <c r="W19"/>
      <c r="X19"/>
    </row>
    <row r="20" spans="1:24" s="51" customFormat="1" ht="25.5" outlineLevel="1" x14ac:dyDescent="0.25">
      <c r="A20" s="197" t="s">
        <v>173</v>
      </c>
      <c r="B20" s="177" t="s">
        <v>143</v>
      </c>
      <c r="C20" s="178" t="s">
        <v>379</v>
      </c>
      <c r="D20" s="286" t="s">
        <v>326</v>
      </c>
      <c r="E20" s="179" t="s">
        <v>273</v>
      </c>
      <c r="F20" s="135" t="s">
        <v>380</v>
      </c>
      <c r="G20" s="135" t="s">
        <v>73</v>
      </c>
      <c r="H20" s="135"/>
      <c r="I20" s="135"/>
      <c r="J20" s="136">
        <v>21625709.779179811</v>
      </c>
      <c r="K20" s="137">
        <v>0.26776001225320367</v>
      </c>
      <c r="L20" s="194">
        <f t="shared" si="0"/>
        <v>5790500.315457413</v>
      </c>
      <c r="M20" s="137">
        <v>0.73223998774679622</v>
      </c>
      <c r="N20" s="241" t="s">
        <v>148</v>
      </c>
      <c r="O20" s="135" t="s">
        <v>50</v>
      </c>
      <c r="P20" s="199">
        <v>43480</v>
      </c>
      <c r="Q20" s="199">
        <f>P20+68</f>
        <v>43548</v>
      </c>
      <c r="R20" s="135"/>
      <c r="S20" s="135"/>
      <c r="T20" s="138" t="s">
        <v>53</v>
      </c>
      <c r="U20" s="200">
        <v>68</v>
      </c>
      <c r="V20" s="284">
        <f t="shared" si="1"/>
        <v>43548</v>
      </c>
      <c r="W20"/>
      <c r="X20"/>
    </row>
    <row r="21" spans="1:24" s="51" customFormat="1" ht="25.5" outlineLevel="1" x14ac:dyDescent="0.25">
      <c r="A21" s="197" t="s">
        <v>265</v>
      </c>
      <c r="B21" s="177" t="s">
        <v>143</v>
      </c>
      <c r="C21" s="178" t="s">
        <v>381</v>
      </c>
      <c r="D21" s="286" t="s">
        <v>327</v>
      </c>
      <c r="E21" s="179" t="s">
        <v>273</v>
      </c>
      <c r="F21" s="135" t="s">
        <v>556</v>
      </c>
      <c r="G21" s="135" t="s">
        <v>73</v>
      </c>
      <c r="H21" s="135"/>
      <c r="I21" s="135"/>
      <c r="J21" s="136">
        <v>3981599.3690851736</v>
      </c>
      <c r="K21" s="137">
        <v>0.64436813828914874</v>
      </c>
      <c r="L21" s="194">
        <f t="shared" si="0"/>
        <v>2565615.7728706626</v>
      </c>
      <c r="M21" s="137">
        <v>0.3556318617108512</v>
      </c>
      <c r="N21" s="241" t="s">
        <v>148</v>
      </c>
      <c r="O21" s="135" t="s">
        <v>50</v>
      </c>
      <c r="P21" s="199">
        <v>43480</v>
      </c>
      <c r="Q21" s="199">
        <f>P21+68</f>
        <v>43548</v>
      </c>
      <c r="R21" s="135"/>
      <c r="S21" s="135"/>
      <c r="T21" s="138" t="s">
        <v>53</v>
      </c>
      <c r="U21" s="200">
        <v>68</v>
      </c>
      <c r="V21" s="284">
        <f t="shared" si="1"/>
        <v>43548</v>
      </c>
      <c r="W21"/>
      <c r="X21"/>
    </row>
    <row r="22" spans="1:24" s="51" customFormat="1" ht="51" outlineLevel="1" x14ac:dyDescent="0.25">
      <c r="A22" s="197" t="s">
        <v>175</v>
      </c>
      <c r="B22" s="177" t="s">
        <v>143</v>
      </c>
      <c r="C22" s="293" t="s">
        <v>568</v>
      </c>
      <c r="D22" s="286" t="s">
        <v>328</v>
      </c>
      <c r="E22" s="182"/>
      <c r="F22" s="135" t="s">
        <v>455</v>
      </c>
      <c r="G22" s="135" t="s">
        <v>68</v>
      </c>
      <c r="H22" s="135"/>
      <c r="I22" s="135"/>
      <c r="J22" s="290">
        <v>874497.16088328103</v>
      </c>
      <c r="K22" s="205">
        <v>0</v>
      </c>
      <c r="L22" s="194">
        <f t="shared" si="0"/>
        <v>0</v>
      </c>
      <c r="M22" s="205">
        <v>1</v>
      </c>
      <c r="N22" s="241" t="s">
        <v>148</v>
      </c>
      <c r="O22" s="135" t="s">
        <v>50</v>
      </c>
      <c r="P22" s="199">
        <v>43162</v>
      </c>
      <c r="Q22" s="199">
        <v>43222</v>
      </c>
      <c r="R22" s="135" t="s">
        <v>370</v>
      </c>
      <c r="S22" s="135"/>
      <c r="T22" s="138" t="s">
        <v>53</v>
      </c>
      <c r="U22" s="200">
        <v>60</v>
      </c>
      <c r="V22" s="284">
        <f t="shared" si="1"/>
        <v>43222</v>
      </c>
      <c r="W22"/>
      <c r="X22"/>
    </row>
    <row r="23" spans="1:24" s="51" customFormat="1" ht="25.5" outlineLevel="1" x14ac:dyDescent="0.25">
      <c r="A23" s="197" t="s">
        <v>266</v>
      </c>
      <c r="B23" s="177" t="s">
        <v>143</v>
      </c>
      <c r="C23" s="293" t="s">
        <v>569</v>
      </c>
      <c r="D23" s="286" t="s">
        <v>329</v>
      </c>
      <c r="E23" s="196"/>
      <c r="F23" s="135" t="s">
        <v>455</v>
      </c>
      <c r="G23" s="135" t="s">
        <v>68</v>
      </c>
      <c r="H23" s="135"/>
      <c r="I23" s="135"/>
      <c r="J23" s="136">
        <f>64433854/3.17</f>
        <v>20326136.90851735</v>
      </c>
      <c r="K23" s="137">
        <v>0</v>
      </c>
      <c r="L23" s="194">
        <f t="shared" si="0"/>
        <v>0</v>
      </c>
      <c r="M23" s="137">
        <v>1.0000000014108903</v>
      </c>
      <c r="N23" s="241" t="s">
        <v>148</v>
      </c>
      <c r="O23" s="135" t="s">
        <v>50</v>
      </c>
      <c r="P23" s="199">
        <v>43115</v>
      </c>
      <c r="Q23" s="199">
        <f>P23+60</f>
        <v>43175</v>
      </c>
      <c r="R23" s="135" t="s">
        <v>509</v>
      </c>
      <c r="S23" s="135"/>
      <c r="T23" s="138" t="s">
        <v>53</v>
      </c>
      <c r="U23" s="200">
        <v>60</v>
      </c>
      <c r="V23" s="284">
        <f t="shared" si="1"/>
        <v>43175</v>
      </c>
      <c r="W23"/>
      <c r="X23"/>
    </row>
    <row r="24" spans="1:24" s="51" customFormat="1" ht="38.25" outlineLevel="1" x14ac:dyDescent="0.25">
      <c r="A24" s="197" t="s">
        <v>267</v>
      </c>
      <c r="B24" s="186" t="s">
        <v>143</v>
      </c>
      <c r="C24" s="293" t="s">
        <v>570</v>
      </c>
      <c r="D24" s="286" t="s">
        <v>330</v>
      </c>
      <c r="E24" s="187"/>
      <c r="F24" s="135" t="s">
        <v>455</v>
      </c>
      <c r="G24" s="153" t="s">
        <v>68</v>
      </c>
      <c r="H24" s="153"/>
      <c r="I24" s="153"/>
      <c r="J24" s="276">
        <f>20477888/3.17</f>
        <v>6459901.5772870667</v>
      </c>
      <c r="K24" s="188">
        <v>0</v>
      </c>
      <c r="L24" s="194">
        <f t="shared" si="0"/>
        <v>0</v>
      </c>
      <c r="M24" s="188">
        <v>1</v>
      </c>
      <c r="N24" s="241" t="s">
        <v>148</v>
      </c>
      <c r="O24" s="216" t="s">
        <v>50</v>
      </c>
      <c r="P24" s="199">
        <v>43115</v>
      </c>
      <c r="Q24" s="217">
        <f>P24+60</f>
        <v>43175</v>
      </c>
      <c r="R24" s="135" t="s">
        <v>509</v>
      </c>
      <c r="S24" s="153"/>
      <c r="T24" s="154" t="s">
        <v>53</v>
      </c>
      <c r="U24" s="200">
        <v>60</v>
      </c>
      <c r="V24" s="284">
        <f t="shared" si="1"/>
        <v>43175</v>
      </c>
      <c r="W24"/>
      <c r="X24"/>
    </row>
    <row r="25" spans="1:24" s="51" customFormat="1" ht="25.5" outlineLevel="1" x14ac:dyDescent="0.25">
      <c r="A25" s="197" t="s">
        <v>268</v>
      </c>
      <c r="B25" s="177" t="s">
        <v>143</v>
      </c>
      <c r="C25" s="178" t="s">
        <v>382</v>
      </c>
      <c r="D25" s="286" t="s">
        <v>331</v>
      </c>
      <c r="E25" s="181"/>
      <c r="F25" s="135" t="s">
        <v>553</v>
      </c>
      <c r="G25" s="135" t="s">
        <v>74</v>
      </c>
      <c r="H25" s="135"/>
      <c r="I25" s="135"/>
      <c r="J25" s="136">
        <v>121451.10410094637</v>
      </c>
      <c r="K25" s="137">
        <v>0.46753246753246758</v>
      </c>
      <c r="L25" s="194">
        <f t="shared" si="0"/>
        <v>56782.334384858048</v>
      </c>
      <c r="M25" s="137">
        <v>0.53246753246753253</v>
      </c>
      <c r="N25" s="241" t="s">
        <v>148</v>
      </c>
      <c r="O25" s="135" t="s">
        <v>51</v>
      </c>
      <c r="P25" s="199">
        <v>43315</v>
      </c>
      <c r="Q25" s="199">
        <v>43344</v>
      </c>
      <c r="R25" s="135"/>
      <c r="S25" s="135"/>
      <c r="T25" s="138" t="s">
        <v>53</v>
      </c>
      <c r="U25" s="200">
        <v>29</v>
      </c>
      <c r="V25" s="284">
        <f t="shared" si="1"/>
        <v>43344</v>
      </c>
      <c r="W25"/>
      <c r="X25"/>
    </row>
    <row r="26" spans="1:24" s="51" customFormat="1" ht="25.5" outlineLevel="1" x14ac:dyDescent="0.25">
      <c r="A26" s="197" t="s">
        <v>269</v>
      </c>
      <c r="B26" s="177" t="s">
        <v>143</v>
      </c>
      <c r="C26" s="178" t="s">
        <v>377</v>
      </c>
      <c r="D26" s="286" t="s">
        <v>332</v>
      </c>
      <c r="E26" s="179" t="s">
        <v>272</v>
      </c>
      <c r="F26" s="135" t="s">
        <v>378</v>
      </c>
      <c r="G26" s="135" t="s">
        <v>73</v>
      </c>
      <c r="H26" s="135"/>
      <c r="I26" s="135"/>
      <c r="J26" s="136">
        <v>441640.37854889594</v>
      </c>
      <c r="K26" s="137">
        <v>0.11</v>
      </c>
      <c r="L26" s="194">
        <f t="shared" si="0"/>
        <v>48580.441640378551</v>
      </c>
      <c r="M26" s="137">
        <v>0.89</v>
      </c>
      <c r="N26" s="241" t="s">
        <v>148</v>
      </c>
      <c r="O26" s="135" t="s">
        <v>50</v>
      </c>
      <c r="P26" s="199">
        <v>43154</v>
      </c>
      <c r="Q26" s="199">
        <v>43222</v>
      </c>
      <c r="R26" s="135"/>
      <c r="S26" s="135"/>
      <c r="T26" s="138" t="s">
        <v>53</v>
      </c>
      <c r="U26" s="200">
        <v>68</v>
      </c>
      <c r="V26" s="284">
        <f t="shared" si="1"/>
        <v>43222</v>
      </c>
      <c r="W26"/>
      <c r="X26"/>
    </row>
    <row r="27" spans="1:24" s="145" customFormat="1" ht="20.25" customHeight="1" x14ac:dyDescent="0.25">
      <c r="A27" s="272"/>
      <c r="B27" s="146"/>
      <c r="C27" s="133"/>
      <c r="D27" s="133"/>
      <c r="E27" s="133"/>
      <c r="F27" s="133"/>
      <c r="G27" s="133"/>
      <c r="H27" s="150"/>
      <c r="I27" s="131" t="s">
        <v>312</v>
      </c>
      <c r="J27" s="211">
        <f>SUM(J15:J26)</f>
        <v>164076807.50441641</v>
      </c>
      <c r="K27" s="147"/>
      <c r="L27" s="211">
        <f>SUM(L15:L26)</f>
        <v>85956311.695078865</v>
      </c>
      <c r="M27" s="148"/>
      <c r="N27" s="133"/>
      <c r="O27" s="133"/>
      <c r="P27" s="133"/>
      <c r="Q27" s="133"/>
      <c r="R27" s="133"/>
      <c r="S27" s="133"/>
      <c r="T27" s="149"/>
      <c r="U27" s="200"/>
      <c r="V27" s="2"/>
      <c r="W27"/>
      <c r="X27"/>
    </row>
    <row r="28" spans="1:24" x14ac:dyDescent="0.25">
      <c r="U28" s="200"/>
      <c r="V28" s="2"/>
    </row>
    <row r="29" spans="1:24" ht="20.100000000000001" customHeight="1" x14ac:dyDescent="0.25">
      <c r="A29" s="124">
        <v>2</v>
      </c>
      <c r="B29" s="129" t="s">
        <v>109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8"/>
      <c r="U29" s="200"/>
      <c r="V29" s="2"/>
    </row>
    <row r="30" spans="1:24" ht="15" customHeight="1" x14ac:dyDescent="0.25">
      <c r="B30" s="529" t="s">
        <v>110</v>
      </c>
      <c r="C30" s="529" t="s">
        <v>43</v>
      </c>
      <c r="D30" s="529" t="s">
        <v>548</v>
      </c>
      <c r="E30" s="529" t="s">
        <v>262</v>
      </c>
      <c r="F30" s="529" t="s">
        <v>94</v>
      </c>
      <c r="G30" s="529" t="s">
        <v>95</v>
      </c>
      <c r="H30" s="529" t="s">
        <v>96</v>
      </c>
      <c r="I30" s="529" t="s">
        <v>97</v>
      </c>
      <c r="J30" s="532" t="s">
        <v>111</v>
      </c>
      <c r="K30" s="532"/>
      <c r="L30" s="532"/>
      <c r="M30" s="532"/>
      <c r="N30" s="529" t="s">
        <v>112</v>
      </c>
      <c r="O30" s="529" t="s">
        <v>113</v>
      </c>
      <c r="P30" s="529" t="s">
        <v>114</v>
      </c>
      <c r="Q30" s="529"/>
      <c r="R30" s="529" t="s">
        <v>102</v>
      </c>
      <c r="S30" s="529" t="s">
        <v>103</v>
      </c>
      <c r="T30" s="529" t="s">
        <v>52</v>
      </c>
      <c r="U30" s="200"/>
      <c r="V30" s="2"/>
    </row>
    <row r="31" spans="1:24" ht="51.75" customHeight="1" x14ac:dyDescent="0.25">
      <c r="B31" s="529"/>
      <c r="C31" s="529"/>
      <c r="D31" s="529"/>
      <c r="E31" s="529"/>
      <c r="F31" s="529"/>
      <c r="G31" s="529"/>
      <c r="H31" s="529"/>
      <c r="I31" s="529"/>
      <c r="J31" s="125" t="s">
        <v>104</v>
      </c>
      <c r="K31" s="270" t="s">
        <v>105</v>
      </c>
      <c r="L31" s="285" t="s">
        <v>559</v>
      </c>
      <c r="M31" s="270" t="s">
        <v>106</v>
      </c>
      <c r="N31" s="529"/>
      <c r="O31" s="529"/>
      <c r="P31" s="267" t="s">
        <v>107</v>
      </c>
      <c r="Q31" s="267" t="s">
        <v>108</v>
      </c>
      <c r="R31" s="529"/>
      <c r="S31" s="529"/>
      <c r="T31" s="529"/>
      <c r="U31" s="200"/>
      <c r="V31" s="2"/>
    </row>
    <row r="32" spans="1:24" s="51" customFormat="1" outlineLevel="1" x14ac:dyDescent="0.25">
      <c r="A32" s="197" t="s">
        <v>148</v>
      </c>
      <c r="B32" s="186" t="s">
        <v>143</v>
      </c>
      <c r="C32" s="245" t="s">
        <v>432</v>
      </c>
      <c r="D32" s="286" t="s">
        <v>538</v>
      </c>
      <c r="E32" s="223"/>
      <c r="F32" s="135" t="s">
        <v>455</v>
      </c>
      <c r="G32" s="135" t="s">
        <v>68</v>
      </c>
      <c r="H32" s="153"/>
      <c r="I32" s="153"/>
      <c r="J32" s="136">
        <f>320000/3.17</f>
        <v>100946.37223974764</v>
      </c>
      <c r="K32" s="137">
        <v>0.84</v>
      </c>
      <c r="L32" s="194">
        <f>J32*K32</f>
        <v>84794.952681388007</v>
      </c>
      <c r="M32" s="137">
        <v>0.16</v>
      </c>
      <c r="N32" s="189" t="s">
        <v>146</v>
      </c>
      <c r="O32" s="153" t="s">
        <v>51</v>
      </c>
      <c r="P32" s="199">
        <v>43375</v>
      </c>
      <c r="Q32" s="199">
        <f>P32+60</f>
        <v>43435</v>
      </c>
      <c r="R32" s="135" t="s">
        <v>314</v>
      </c>
      <c r="S32" s="153"/>
      <c r="T32" s="154"/>
      <c r="U32" s="200">
        <v>0</v>
      </c>
      <c r="V32" s="284">
        <f>Q32</f>
        <v>43435</v>
      </c>
      <c r="W32"/>
      <c r="X32"/>
    </row>
    <row r="33" spans="1:24" s="51" customFormat="1" outlineLevel="1" x14ac:dyDescent="0.25">
      <c r="A33" s="197" t="s">
        <v>146</v>
      </c>
      <c r="B33" s="186" t="s">
        <v>143</v>
      </c>
      <c r="C33" s="245" t="s">
        <v>433</v>
      </c>
      <c r="D33" s="286" t="s">
        <v>538</v>
      </c>
      <c r="E33" s="222"/>
      <c r="F33" s="135" t="s">
        <v>455</v>
      </c>
      <c r="G33" s="135" t="s">
        <v>68</v>
      </c>
      <c r="H33" s="153"/>
      <c r="I33" s="153"/>
      <c r="J33" s="136">
        <f>120000/3.17</f>
        <v>37854.88958990536</v>
      </c>
      <c r="K33" s="137">
        <v>0.83</v>
      </c>
      <c r="L33" s="194">
        <f t="shared" ref="L33:L47" si="2">J33*K33</f>
        <v>31419.558359621449</v>
      </c>
      <c r="M33" s="137">
        <v>0.17</v>
      </c>
      <c r="N33" s="189" t="s">
        <v>146</v>
      </c>
      <c r="O33" s="153" t="s">
        <v>50</v>
      </c>
      <c r="P33" s="199">
        <v>43375</v>
      </c>
      <c r="Q33" s="199">
        <f>P33+60</f>
        <v>43435</v>
      </c>
      <c r="R33" s="135" t="s">
        <v>314</v>
      </c>
      <c r="S33" s="153"/>
      <c r="T33" s="154"/>
      <c r="U33" s="200">
        <v>0</v>
      </c>
      <c r="V33" s="284">
        <f t="shared" ref="V33:V47" si="3">Q33</f>
        <v>43435</v>
      </c>
      <c r="W33"/>
      <c r="X33"/>
    </row>
    <row r="34" spans="1:24" s="51" customFormat="1" ht="25.5" outlineLevel="1" x14ac:dyDescent="0.25">
      <c r="A34" s="197" t="s">
        <v>270</v>
      </c>
      <c r="B34" s="186" t="s">
        <v>143</v>
      </c>
      <c r="C34" s="245" t="s">
        <v>473</v>
      </c>
      <c r="D34" s="286" t="s">
        <v>538</v>
      </c>
      <c r="E34" s="222"/>
      <c r="F34" s="135" t="s">
        <v>455</v>
      </c>
      <c r="G34" s="135" t="s">
        <v>68</v>
      </c>
      <c r="H34" s="153"/>
      <c r="I34" s="153"/>
      <c r="J34" s="136">
        <f>556223/3.17</f>
        <v>175464.66876971608</v>
      </c>
      <c r="K34" s="137">
        <v>1</v>
      </c>
      <c r="L34" s="194">
        <f t="shared" si="2"/>
        <v>175464.66876971608</v>
      </c>
      <c r="M34" s="137">
        <v>0</v>
      </c>
      <c r="N34" s="189" t="s">
        <v>146</v>
      </c>
      <c r="O34" s="153" t="s">
        <v>51</v>
      </c>
      <c r="P34" s="199">
        <v>43375</v>
      </c>
      <c r="Q34" s="199">
        <f>P34+60</f>
        <v>43435</v>
      </c>
      <c r="R34" s="135" t="s">
        <v>314</v>
      </c>
      <c r="S34" s="153"/>
      <c r="T34" s="154"/>
      <c r="U34" s="200">
        <v>0</v>
      </c>
      <c r="V34" s="284">
        <f t="shared" si="3"/>
        <v>43435</v>
      </c>
      <c r="W34"/>
      <c r="X34"/>
    </row>
    <row r="35" spans="1:24" s="51" customFormat="1" ht="38.25" outlineLevel="1" x14ac:dyDescent="0.25">
      <c r="A35" s="197" t="s">
        <v>271</v>
      </c>
      <c r="B35" s="177" t="s">
        <v>143</v>
      </c>
      <c r="C35" s="181" t="s">
        <v>386</v>
      </c>
      <c r="D35" s="286" t="s">
        <v>333</v>
      </c>
      <c r="E35" s="179" t="s">
        <v>149</v>
      </c>
      <c r="F35" s="135" t="s">
        <v>490</v>
      </c>
      <c r="G35" s="135" t="s">
        <v>67</v>
      </c>
      <c r="H35" s="135"/>
      <c r="I35" s="135"/>
      <c r="J35" s="136">
        <v>37854.88958990536</v>
      </c>
      <c r="K35" s="137">
        <v>1</v>
      </c>
      <c r="L35" s="194">
        <f t="shared" si="2"/>
        <v>37854.88958990536</v>
      </c>
      <c r="M35" s="137">
        <v>0</v>
      </c>
      <c r="N35" s="241" t="s">
        <v>150</v>
      </c>
      <c r="O35" s="135" t="s">
        <v>51</v>
      </c>
      <c r="P35" s="199">
        <v>43061</v>
      </c>
      <c r="Q35" s="199">
        <v>43102</v>
      </c>
      <c r="R35" s="198"/>
      <c r="S35" s="135"/>
      <c r="T35" s="138" t="s">
        <v>54</v>
      </c>
      <c r="U35" s="200">
        <v>41</v>
      </c>
      <c r="V35" s="284">
        <f t="shared" si="3"/>
        <v>43102</v>
      </c>
      <c r="W35"/>
      <c r="X35"/>
    </row>
    <row r="36" spans="1:24" s="51" customFormat="1" outlineLevel="1" x14ac:dyDescent="0.25">
      <c r="A36" s="197" t="s">
        <v>272</v>
      </c>
      <c r="B36" s="177" t="s">
        <v>143</v>
      </c>
      <c r="C36" s="181" t="s">
        <v>387</v>
      </c>
      <c r="D36" s="286" t="s">
        <v>336</v>
      </c>
      <c r="E36" s="179" t="s">
        <v>276</v>
      </c>
      <c r="F36" s="135" t="s">
        <v>455</v>
      </c>
      <c r="G36" s="135" t="s">
        <v>68</v>
      </c>
      <c r="H36" s="135"/>
      <c r="I36" s="135"/>
      <c r="J36" s="136">
        <v>881388.01261829655</v>
      </c>
      <c r="K36" s="137">
        <v>0.3078024337866857</v>
      </c>
      <c r="L36" s="194">
        <f t="shared" si="2"/>
        <v>271293.37539432175</v>
      </c>
      <c r="M36" s="137">
        <v>0.6921975662133143</v>
      </c>
      <c r="N36" s="241" t="s">
        <v>146</v>
      </c>
      <c r="O36" s="135" t="s">
        <v>50</v>
      </c>
      <c r="P36" s="199">
        <v>43466</v>
      </c>
      <c r="Q36" s="199">
        <f>P36+60</f>
        <v>43526</v>
      </c>
      <c r="R36" s="135" t="s">
        <v>314</v>
      </c>
      <c r="S36" s="135"/>
      <c r="T36" s="138" t="s">
        <v>53</v>
      </c>
      <c r="U36" s="200">
        <v>60</v>
      </c>
      <c r="V36" s="284">
        <f t="shared" si="3"/>
        <v>43526</v>
      </c>
      <c r="W36"/>
      <c r="X36"/>
    </row>
    <row r="37" spans="1:24" s="51" customFormat="1" outlineLevel="1" x14ac:dyDescent="0.25">
      <c r="A37" s="197" t="s">
        <v>273</v>
      </c>
      <c r="B37" s="177" t="s">
        <v>143</v>
      </c>
      <c r="C37" s="182" t="s">
        <v>393</v>
      </c>
      <c r="D37" s="286" t="s">
        <v>337</v>
      </c>
      <c r="E37" s="183" t="s">
        <v>277</v>
      </c>
      <c r="F37" s="135" t="s">
        <v>455</v>
      </c>
      <c r="G37" s="135" t="s">
        <v>68</v>
      </c>
      <c r="H37" s="135"/>
      <c r="I37" s="135"/>
      <c r="J37" s="136">
        <v>281388.01261829655</v>
      </c>
      <c r="K37" s="137">
        <v>2.2421524663677129E-2</v>
      </c>
      <c r="L37" s="194">
        <f t="shared" si="2"/>
        <v>6309.1482649842274</v>
      </c>
      <c r="M37" s="137">
        <v>0.97757847533632281</v>
      </c>
      <c r="N37" s="241" t="s">
        <v>146</v>
      </c>
      <c r="O37" s="135" t="s">
        <v>50</v>
      </c>
      <c r="P37" s="199">
        <v>43466</v>
      </c>
      <c r="Q37" s="199">
        <f>P37+40</f>
        <v>43506</v>
      </c>
      <c r="R37" s="135" t="s">
        <v>314</v>
      </c>
      <c r="S37" s="135"/>
      <c r="T37" s="138" t="s">
        <v>53</v>
      </c>
      <c r="U37" s="200">
        <v>60</v>
      </c>
      <c r="V37" s="284">
        <f t="shared" si="3"/>
        <v>43506</v>
      </c>
      <c r="W37"/>
      <c r="X37"/>
    </row>
    <row r="38" spans="1:24" s="51" customFormat="1" outlineLevel="1" x14ac:dyDescent="0.25">
      <c r="A38" s="197" t="s">
        <v>176</v>
      </c>
      <c r="B38" s="177" t="s">
        <v>143</v>
      </c>
      <c r="C38" s="181" t="s">
        <v>431</v>
      </c>
      <c r="D38" s="286" t="s">
        <v>340</v>
      </c>
      <c r="E38" s="179" t="s">
        <v>278</v>
      </c>
      <c r="F38" s="135" t="s">
        <v>455</v>
      </c>
      <c r="G38" s="135" t="s">
        <v>68</v>
      </c>
      <c r="H38" s="135"/>
      <c r="I38" s="135"/>
      <c r="J38" s="136">
        <v>302839.11671924294</v>
      </c>
      <c r="K38" s="137">
        <v>0.375</v>
      </c>
      <c r="L38" s="194">
        <f t="shared" si="2"/>
        <v>113564.66876971611</v>
      </c>
      <c r="M38" s="137">
        <v>0.625</v>
      </c>
      <c r="N38" s="241" t="s">
        <v>146</v>
      </c>
      <c r="O38" s="135" t="s">
        <v>50</v>
      </c>
      <c r="P38" s="199">
        <v>43466</v>
      </c>
      <c r="Q38" s="199">
        <f t="shared" ref="Q38:Q47" si="4">P38+60</f>
        <v>43526</v>
      </c>
      <c r="R38" s="135" t="s">
        <v>314</v>
      </c>
      <c r="S38" s="135"/>
      <c r="T38" s="138" t="s">
        <v>53</v>
      </c>
      <c r="U38" s="200">
        <v>60</v>
      </c>
      <c r="V38" s="284">
        <f t="shared" si="3"/>
        <v>43526</v>
      </c>
      <c r="W38"/>
      <c r="X38"/>
    </row>
    <row r="39" spans="1:24" s="51" customFormat="1" outlineLevel="1" x14ac:dyDescent="0.25">
      <c r="A39" s="197" t="s">
        <v>274</v>
      </c>
      <c r="B39" s="177" t="s">
        <v>143</v>
      </c>
      <c r="C39" s="196" t="s">
        <v>427</v>
      </c>
      <c r="D39" s="286" t="s">
        <v>323</v>
      </c>
      <c r="E39" s="179" t="s">
        <v>279</v>
      </c>
      <c r="F39" s="135" t="s">
        <v>429</v>
      </c>
      <c r="G39" s="135" t="s">
        <v>68</v>
      </c>
      <c r="H39" s="135"/>
      <c r="I39" s="135"/>
      <c r="J39" s="136">
        <v>458500</v>
      </c>
      <c r="K39" s="137">
        <v>0.6</v>
      </c>
      <c r="L39" s="194">
        <f t="shared" si="2"/>
        <v>275100</v>
      </c>
      <c r="M39" s="137">
        <v>0.4</v>
      </c>
      <c r="N39" s="241" t="s">
        <v>148</v>
      </c>
      <c r="O39" s="135" t="s">
        <v>50</v>
      </c>
      <c r="P39" s="199">
        <v>43740</v>
      </c>
      <c r="Q39" s="199">
        <f t="shared" si="4"/>
        <v>43800</v>
      </c>
      <c r="R39" s="135" t="s">
        <v>314</v>
      </c>
      <c r="S39" s="135"/>
      <c r="T39" s="138"/>
      <c r="U39" s="200">
        <v>0</v>
      </c>
      <c r="V39" s="202">
        <f t="shared" si="3"/>
        <v>43800</v>
      </c>
      <c r="W39"/>
      <c r="X39"/>
    </row>
    <row r="40" spans="1:24" s="51" customFormat="1" ht="33" customHeight="1" outlineLevel="1" x14ac:dyDescent="0.25">
      <c r="A40" s="197" t="s">
        <v>275</v>
      </c>
      <c r="B40" s="177" t="s">
        <v>143</v>
      </c>
      <c r="C40" s="196" t="s">
        <v>428</v>
      </c>
      <c r="D40" s="286" t="s">
        <v>323</v>
      </c>
      <c r="E40" s="179" t="s">
        <v>279</v>
      </c>
      <c r="F40" s="135" t="s">
        <v>430</v>
      </c>
      <c r="G40" s="135" t="s">
        <v>68</v>
      </c>
      <c r="H40" s="135"/>
      <c r="I40" s="135"/>
      <c r="J40" s="136">
        <v>458500</v>
      </c>
      <c r="K40" s="137">
        <v>0.6</v>
      </c>
      <c r="L40" s="194">
        <f t="shared" si="2"/>
        <v>275100</v>
      </c>
      <c r="M40" s="137">
        <v>0.4</v>
      </c>
      <c r="N40" s="241" t="s">
        <v>148</v>
      </c>
      <c r="O40" s="135" t="s">
        <v>50</v>
      </c>
      <c r="P40" s="199">
        <v>43466</v>
      </c>
      <c r="Q40" s="199">
        <f t="shared" si="4"/>
        <v>43526</v>
      </c>
      <c r="R40" s="135" t="s">
        <v>314</v>
      </c>
      <c r="S40" s="135"/>
      <c r="T40" s="138" t="s">
        <v>53</v>
      </c>
      <c r="U40" s="200">
        <v>60</v>
      </c>
      <c r="V40" s="284">
        <f t="shared" si="3"/>
        <v>43526</v>
      </c>
      <c r="W40"/>
      <c r="X40"/>
    </row>
    <row r="41" spans="1:24" s="51" customFormat="1" ht="25.5" outlineLevel="1" x14ac:dyDescent="0.25">
      <c r="A41" s="197" t="s">
        <v>478</v>
      </c>
      <c r="B41" s="177" t="s">
        <v>143</v>
      </c>
      <c r="C41" s="181" t="s">
        <v>388</v>
      </c>
      <c r="D41" s="286" t="s">
        <v>339</v>
      </c>
      <c r="E41" s="179" t="s">
        <v>280</v>
      </c>
      <c r="F41" s="135" t="s">
        <v>390</v>
      </c>
      <c r="G41" s="135" t="s">
        <v>68</v>
      </c>
      <c r="H41" s="135"/>
      <c r="I41" s="135"/>
      <c r="J41" s="136">
        <v>54259</v>
      </c>
      <c r="K41" s="137">
        <v>0.15258215962441313</v>
      </c>
      <c r="L41" s="194">
        <f t="shared" si="2"/>
        <v>8278.9553990610311</v>
      </c>
      <c r="M41" s="137">
        <v>0.84741784037558687</v>
      </c>
      <c r="N41" s="241" t="s">
        <v>146</v>
      </c>
      <c r="O41" s="135" t="s">
        <v>50</v>
      </c>
      <c r="P41" s="199">
        <v>43284</v>
      </c>
      <c r="Q41" s="199">
        <f t="shared" si="4"/>
        <v>43344</v>
      </c>
      <c r="R41" s="135" t="s">
        <v>314</v>
      </c>
      <c r="S41" s="135"/>
      <c r="T41" s="138" t="s">
        <v>53</v>
      </c>
      <c r="U41" s="200">
        <v>60</v>
      </c>
      <c r="V41" s="284">
        <f t="shared" si="3"/>
        <v>43344</v>
      </c>
      <c r="W41"/>
      <c r="X41"/>
    </row>
    <row r="42" spans="1:24" s="51" customFormat="1" outlineLevel="1" x14ac:dyDescent="0.25">
      <c r="A42" s="197" t="s">
        <v>479</v>
      </c>
      <c r="B42" s="177" t="s">
        <v>143</v>
      </c>
      <c r="C42" s="196" t="s">
        <v>389</v>
      </c>
      <c r="D42" s="286" t="s">
        <v>339</v>
      </c>
      <c r="E42" s="193"/>
      <c r="F42" s="135" t="s">
        <v>390</v>
      </c>
      <c r="G42" s="135" t="s">
        <v>68</v>
      </c>
      <c r="H42" s="135"/>
      <c r="I42" s="135"/>
      <c r="J42" s="136">
        <f>(120000+560000)/3.17</f>
        <v>214511.04100946372</v>
      </c>
      <c r="K42" s="137">
        <v>0.15258215962441313</v>
      </c>
      <c r="L42" s="194">
        <f t="shared" si="2"/>
        <v>32730.557900505024</v>
      </c>
      <c r="M42" s="137">
        <v>0.84741784037558687</v>
      </c>
      <c r="N42" s="241" t="s">
        <v>146</v>
      </c>
      <c r="O42" s="135" t="s">
        <v>50</v>
      </c>
      <c r="P42" s="199">
        <v>43375</v>
      </c>
      <c r="Q42" s="199">
        <f t="shared" si="4"/>
        <v>43435</v>
      </c>
      <c r="R42" s="135" t="s">
        <v>314</v>
      </c>
      <c r="S42" s="135"/>
      <c r="T42" s="138" t="s">
        <v>53</v>
      </c>
      <c r="U42" s="200">
        <v>0</v>
      </c>
      <c r="V42" s="284">
        <f t="shared" si="3"/>
        <v>43435</v>
      </c>
      <c r="W42"/>
      <c r="X42"/>
    </row>
    <row r="43" spans="1:24" s="51" customFormat="1" outlineLevel="1" x14ac:dyDescent="0.25">
      <c r="A43" s="197" t="s">
        <v>480</v>
      </c>
      <c r="B43" s="177" t="s">
        <v>143</v>
      </c>
      <c r="C43" s="196" t="s">
        <v>462</v>
      </c>
      <c r="D43" s="286" t="s">
        <v>339</v>
      </c>
      <c r="E43" s="193"/>
      <c r="F43" s="135" t="s">
        <v>390</v>
      </c>
      <c r="G43" s="135" t="s">
        <v>68</v>
      </c>
      <c r="H43" s="135"/>
      <c r="I43" s="135"/>
      <c r="J43" s="136">
        <v>1000</v>
      </c>
      <c r="K43" s="137">
        <v>1</v>
      </c>
      <c r="L43" s="194">
        <f t="shared" si="2"/>
        <v>1000</v>
      </c>
      <c r="M43" s="137">
        <v>0</v>
      </c>
      <c r="N43" s="241" t="s">
        <v>146</v>
      </c>
      <c r="O43" s="135" t="s">
        <v>50</v>
      </c>
      <c r="P43" s="199">
        <v>43375</v>
      </c>
      <c r="Q43" s="199">
        <f t="shared" si="4"/>
        <v>43435</v>
      </c>
      <c r="R43" s="135" t="s">
        <v>314</v>
      </c>
      <c r="S43" s="135"/>
      <c r="T43" s="138" t="s">
        <v>53</v>
      </c>
      <c r="U43" s="200">
        <v>0</v>
      </c>
      <c r="V43" s="284">
        <f t="shared" si="3"/>
        <v>43435</v>
      </c>
      <c r="W43"/>
      <c r="X43"/>
    </row>
    <row r="44" spans="1:24" s="51" customFormat="1" outlineLevel="1" x14ac:dyDescent="0.25">
      <c r="A44" s="197" t="s">
        <v>481</v>
      </c>
      <c r="B44" s="177" t="s">
        <v>143</v>
      </c>
      <c r="C44" s="196" t="s">
        <v>426</v>
      </c>
      <c r="D44" s="286" t="s">
        <v>539</v>
      </c>
      <c r="E44" s="179"/>
      <c r="F44" s="135" t="s">
        <v>392</v>
      </c>
      <c r="G44" s="135" t="s">
        <v>68</v>
      </c>
      <c r="H44" s="135"/>
      <c r="I44" s="135"/>
      <c r="J44" s="136">
        <v>3155</v>
      </c>
      <c r="K44" s="137">
        <v>1</v>
      </c>
      <c r="L44" s="194">
        <f t="shared" si="2"/>
        <v>3155</v>
      </c>
      <c r="M44" s="137">
        <v>0</v>
      </c>
      <c r="N44" s="241" t="s">
        <v>150</v>
      </c>
      <c r="O44" s="135" t="s">
        <v>50</v>
      </c>
      <c r="P44" s="199">
        <v>43161</v>
      </c>
      <c r="Q44" s="199">
        <f t="shared" si="4"/>
        <v>43221</v>
      </c>
      <c r="R44" s="135" t="s">
        <v>314</v>
      </c>
      <c r="S44" s="135"/>
      <c r="T44" s="138" t="s">
        <v>53</v>
      </c>
      <c r="U44" s="200">
        <v>0</v>
      </c>
      <c r="V44" s="284">
        <f t="shared" si="3"/>
        <v>43221</v>
      </c>
      <c r="W44"/>
      <c r="X44"/>
    </row>
    <row r="45" spans="1:24" s="51" customFormat="1" ht="25.5" outlineLevel="1" x14ac:dyDescent="0.25">
      <c r="A45" s="197" t="s">
        <v>482</v>
      </c>
      <c r="B45" s="177" t="s">
        <v>143</v>
      </c>
      <c r="C45" s="181" t="s">
        <v>391</v>
      </c>
      <c r="D45" s="286" t="s">
        <v>338</v>
      </c>
      <c r="E45" s="181"/>
      <c r="F45" s="135" t="s">
        <v>442</v>
      </c>
      <c r="G45" s="135" t="s">
        <v>68</v>
      </c>
      <c r="H45" s="135"/>
      <c r="I45" s="135"/>
      <c r="J45" s="136">
        <v>501577.28706624609</v>
      </c>
      <c r="K45" s="137">
        <v>0</v>
      </c>
      <c r="L45" s="194">
        <f t="shared" si="2"/>
        <v>0</v>
      </c>
      <c r="M45" s="137">
        <v>1</v>
      </c>
      <c r="N45" s="241" t="s">
        <v>146</v>
      </c>
      <c r="O45" s="135" t="s">
        <v>50</v>
      </c>
      <c r="P45" s="199">
        <v>43466</v>
      </c>
      <c r="Q45" s="199">
        <f t="shared" si="4"/>
        <v>43526</v>
      </c>
      <c r="R45" s="135" t="s">
        <v>314</v>
      </c>
      <c r="S45" s="135"/>
      <c r="T45" s="138" t="s">
        <v>53</v>
      </c>
      <c r="U45" s="200">
        <v>60</v>
      </c>
      <c r="V45" s="284">
        <f t="shared" si="3"/>
        <v>43526</v>
      </c>
      <c r="W45"/>
      <c r="X45"/>
    </row>
    <row r="46" spans="1:24" s="51" customFormat="1" outlineLevel="1" x14ac:dyDescent="0.25">
      <c r="A46" s="197" t="s">
        <v>483</v>
      </c>
      <c r="B46" s="177" t="s">
        <v>143</v>
      </c>
      <c r="C46" s="181" t="s">
        <v>391</v>
      </c>
      <c r="D46" s="286" t="s">
        <v>540</v>
      </c>
      <c r="E46" s="179" t="s">
        <v>177</v>
      </c>
      <c r="F46" s="135" t="s">
        <v>392</v>
      </c>
      <c r="G46" s="135" t="s">
        <v>68</v>
      </c>
      <c r="H46" s="139"/>
      <c r="I46" s="139"/>
      <c r="J46" s="136">
        <v>120000</v>
      </c>
      <c r="K46" s="137">
        <v>0.78947368421052633</v>
      </c>
      <c r="L46" s="194">
        <f t="shared" si="2"/>
        <v>94736.84210526316</v>
      </c>
      <c r="M46" s="137">
        <v>0.2105263157894737</v>
      </c>
      <c r="N46" s="241" t="s">
        <v>150</v>
      </c>
      <c r="O46" s="135" t="s">
        <v>50</v>
      </c>
      <c r="P46" s="199">
        <v>43315</v>
      </c>
      <c r="Q46" s="199">
        <f t="shared" si="4"/>
        <v>43375</v>
      </c>
      <c r="R46" s="135" t="s">
        <v>314</v>
      </c>
      <c r="S46" s="139"/>
      <c r="T46" s="138" t="s">
        <v>53</v>
      </c>
      <c r="U46" s="200">
        <v>29</v>
      </c>
      <c r="V46" s="284">
        <f t="shared" si="3"/>
        <v>43375</v>
      </c>
      <c r="W46"/>
      <c r="X46"/>
    </row>
    <row r="47" spans="1:24" s="51" customFormat="1" outlineLevel="1" x14ac:dyDescent="0.25">
      <c r="A47" s="197" t="s">
        <v>484</v>
      </c>
      <c r="B47" s="180" t="s">
        <v>143</v>
      </c>
      <c r="C47" s="262" t="s">
        <v>506</v>
      </c>
      <c r="D47" s="292" t="s">
        <v>540</v>
      </c>
      <c r="E47" s="257"/>
      <c r="F47" s="139" t="s">
        <v>392</v>
      </c>
      <c r="G47" s="135" t="s">
        <v>68</v>
      </c>
      <c r="H47" s="258"/>
      <c r="I47" s="258"/>
      <c r="J47" s="261">
        <v>70000</v>
      </c>
      <c r="K47" s="259">
        <v>0.79</v>
      </c>
      <c r="L47" s="194">
        <f t="shared" si="2"/>
        <v>55300</v>
      </c>
      <c r="M47" s="259">
        <v>0.21</v>
      </c>
      <c r="N47" s="260" t="s">
        <v>150</v>
      </c>
      <c r="O47" s="258" t="s">
        <v>50</v>
      </c>
      <c r="P47" s="199">
        <v>43315</v>
      </c>
      <c r="Q47" s="199">
        <f t="shared" si="4"/>
        <v>43375</v>
      </c>
      <c r="R47" s="135" t="s">
        <v>314</v>
      </c>
      <c r="S47" s="139"/>
      <c r="T47" s="138" t="s">
        <v>53</v>
      </c>
      <c r="U47" s="200">
        <v>29</v>
      </c>
      <c r="V47" s="284">
        <f t="shared" si="3"/>
        <v>43375</v>
      </c>
      <c r="W47"/>
      <c r="X47"/>
    </row>
    <row r="48" spans="1:24" s="145" customFormat="1" ht="20.25" customHeight="1" x14ac:dyDescent="0.25">
      <c r="A48" s="272"/>
      <c r="B48" s="146"/>
      <c r="C48" s="133"/>
      <c r="D48" s="133"/>
      <c r="E48" s="133"/>
      <c r="F48" s="133"/>
      <c r="G48" s="133"/>
      <c r="H48" s="150"/>
      <c r="I48" s="131" t="s">
        <v>313</v>
      </c>
      <c r="J48" s="210">
        <f>SUM(J32:J47)</f>
        <v>3699238.2902208203</v>
      </c>
      <c r="K48" s="147"/>
      <c r="L48" s="210">
        <f>SUM(L32:L47)</f>
        <v>1466102.6172344822</v>
      </c>
      <c r="M48" s="155"/>
      <c r="N48" s="133"/>
      <c r="O48" s="133"/>
      <c r="P48" s="133"/>
      <c r="Q48" s="133"/>
      <c r="R48" s="133"/>
      <c r="S48" s="133"/>
      <c r="T48" s="149"/>
      <c r="U48" s="200"/>
      <c r="V48" s="2"/>
      <c r="W48"/>
      <c r="X48"/>
    </row>
    <row r="49" spans="1:24" x14ac:dyDescent="0.25">
      <c r="U49" s="200"/>
      <c r="V49" s="2"/>
    </row>
    <row r="50" spans="1:24" ht="20.100000000000001" customHeight="1" x14ac:dyDescent="0.25">
      <c r="A50" s="124">
        <v>3</v>
      </c>
      <c r="B50" s="129" t="s">
        <v>115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8"/>
      <c r="U50" s="200"/>
      <c r="V50" s="2"/>
    </row>
    <row r="51" spans="1:24" ht="15" customHeight="1" x14ac:dyDescent="0.25">
      <c r="B51" s="529" t="s">
        <v>110</v>
      </c>
      <c r="C51" s="529" t="s">
        <v>43</v>
      </c>
      <c r="D51" s="529" t="s">
        <v>548</v>
      </c>
      <c r="E51" s="529" t="s">
        <v>262</v>
      </c>
      <c r="F51" s="529" t="s">
        <v>94</v>
      </c>
      <c r="G51" s="529" t="s">
        <v>95</v>
      </c>
      <c r="H51" s="529" t="s">
        <v>96</v>
      </c>
      <c r="I51" s="529" t="s">
        <v>97</v>
      </c>
      <c r="J51" s="532" t="s">
        <v>111</v>
      </c>
      <c r="K51" s="532"/>
      <c r="L51" s="532"/>
      <c r="M51" s="532"/>
      <c r="N51" s="529" t="s">
        <v>112</v>
      </c>
      <c r="O51" s="529" t="s">
        <v>113</v>
      </c>
      <c r="P51" s="529" t="s">
        <v>114</v>
      </c>
      <c r="Q51" s="529"/>
      <c r="R51" s="529" t="s">
        <v>102</v>
      </c>
      <c r="S51" s="529" t="s">
        <v>103</v>
      </c>
      <c r="T51" s="529" t="s">
        <v>52</v>
      </c>
      <c r="U51" s="200"/>
      <c r="V51" s="2"/>
    </row>
    <row r="52" spans="1:24" ht="36.75" customHeight="1" x14ac:dyDescent="0.25">
      <c r="B52" s="529"/>
      <c r="C52" s="529"/>
      <c r="D52" s="529"/>
      <c r="E52" s="529"/>
      <c r="F52" s="529"/>
      <c r="G52" s="529"/>
      <c r="H52" s="529"/>
      <c r="I52" s="529"/>
      <c r="J52" s="125" t="s">
        <v>104</v>
      </c>
      <c r="K52" s="130" t="s">
        <v>105</v>
      </c>
      <c r="L52" s="285" t="s">
        <v>559</v>
      </c>
      <c r="M52" s="270" t="s">
        <v>106</v>
      </c>
      <c r="N52" s="529"/>
      <c r="O52" s="529"/>
      <c r="P52" s="267" t="s">
        <v>107</v>
      </c>
      <c r="Q52" s="267" t="s">
        <v>108</v>
      </c>
      <c r="R52" s="529"/>
      <c r="S52" s="529"/>
      <c r="T52" s="529"/>
      <c r="U52" s="200"/>
      <c r="V52" s="2"/>
    </row>
    <row r="53" spans="1:24" s="51" customFormat="1" ht="16.899999999999999" customHeight="1" outlineLevel="1" x14ac:dyDescent="0.25">
      <c r="A53" s="197" t="s">
        <v>147</v>
      </c>
      <c r="B53" s="174" t="s">
        <v>143</v>
      </c>
      <c r="C53" s="196" t="s">
        <v>494</v>
      </c>
      <c r="D53" s="286" t="s">
        <v>541</v>
      </c>
      <c r="E53" s="193" t="s">
        <v>145</v>
      </c>
      <c r="F53" s="135" t="s">
        <v>455</v>
      </c>
      <c r="G53" s="135" t="s">
        <v>74</v>
      </c>
      <c r="H53" s="135"/>
      <c r="I53" s="135"/>
      <c r="J53" s="136">
        <v>1000000</v>
      </c>
      <c r="K53" s="137">
        <v>0.2</v>
      </c>
      <c r="L53" s="194">
        <f>J53*K53</f>
        <v>200000</v>
      </c>
      <c r="M53" s="137">
        <v>0.8</v>
      </c>
      <c r="N53" s="191" t="s">
        <v>146</v>
      </c>
      <c r="O53" s="135" t="s">
        <v>51</v>
      </c>
      <c r="P53" s="199">
        <v>43192</v>
      </c>
      <c r="Q53" s="199">
        <f>P53+119</f>
        <v>43311</v>
      </c>
      <c r="R53" s="135"/>
      <c r="S53" s="135"/>
      <c r="T53" s="138" t="s">
        <v>53</v>
      </c>
      <c r="U53" s="200">
        <v>119</v>
      </c>
      <c r="V53" s="284">
        <f>Q53</f>
        <v>43311</v>
      </c>
      <c r="W53"/>
      <c r="X53"/>
    </row>
    <row r="54" spans="1:24" s="51" customFormat="1" outlineLevel="1" x14ac:dyDescent="0.25">
      <c r="A54" s="197" t="s">
        <v>149</v>
      </c>
      <c r="B54" s="186" t="s">
        <v>143</v>
      </c>
      <c r="C54" s="196" t="s">
        <v>495</v>
      </c>
      <c r="D54" s="286" t="s">
        <v>542</v>
      </c>
      <c r="E54" s="275"/>
      <c r="F54" s="135" t="s">
        <v>455</v>
      </c>
      <c r="G54" s="135" t="s">
        <v>74</v>
      </c>
      <c r="H54" s="153"/>
      <c r="I54" s="153"/>
      <c r="J54" s="276">
        <v>1000000</v>
      </c>
      <c r="K54" s="137">
        <v>0.2</v>
      </c>
      <c r="L54" s="194">
        <f t="shared" ref="L54:L66" si="5">J54*K54</f>
        <v>200000</v>
      </c>
      <c r="M54" s="137">
        <v>0.8</v>
      </c>
      <c r="N54" s="191" t="s">
        <v>146</v>
      </c>
      <c r="O54" s="153" t="s">
        <v>50</v>
      </c>
      <c r="P54" s="199">
        <v>43192</v>
      </c>
      <c r="Q54" s="199">
        <f>P54+119</f>
        <v>43311</v>
      </c>
      <c r="R54" s="135"/>
      <c r="S54" s="153"/>
      <c r="T54" s="138" t="s">
        <v>53</v>
      </c>
      <c r="U54" s="200">
        <v>0</v>
      </c>
      <c r="V54" s="284">
        <f t="shared" ref="V54:V66" si="6">Q54</f>
        <v>43311</v>
      </c>
      <c r="W54"/>
      <c r="X54"/>
    </row>
    <row r="55" spans="1:24" s="51" customFormat="1" outlineLevel="1" x14ac:dyDescent="0.25">
      <c r="A55" s="197" t="s">
        <v>276</v>
      </c>
      <c r="B55" s="186" t="s">
        <v>143</v>
      </c>
      <c r="C55" s="196" t="s">
        <v>496</v>
      </c>
      <c r="D55" s="286" t="s">
        <v>543</v>
      </c>
      <c r="E55" s="275"/>
      <c r="F55" s="135" t="s">
        <v>455</v>
      </c>
      <c r="G55" s="135" t="s">
        <v>74</v>
      </c>
      <c r="H55" s="153"/>
      <c r="I55" s="153"/>
      <c r="J55" s="276">
        <v>1000000</v>
      </c>
      <c r="K55" s="137">
        <v>0.2</v>
      </c>
      <c r="L55" s="194">
        <f t="shared" si="5"/>
        <v>200000</v>
      </c>
      <c r="M55" s="137">
        <v>0.8</v>
      </c>
      <c r="N55" s="191" t="s">
        <v>146</v>
      </c>
      <c r="O55" s="153" t="s">
        <v>50</v>
      </c>
      <c r="P55" s="199">
        <v>43192</v>
      </c>
      <c r="Q55" s="199">
        <f>P55+119</f>
        <v>43311</v>
      </c>
      <c r="R55" s="135"/>
      <c r="S55" s="153"/>
      <c r="T55" s="138" t="s">
        <v>53</v>
      </c>
      <c r="U55" s="200">
        <v>0</v>
      </c>
      <c r="V55" s="284">
        <f t="shared" si="6"/>
        <v>43311</v>
      </c>
      <c r="W55"/>
      <c r="X55"/>
    </row>
    <row r="56" spans="1:24" s="51" customFormat="1" ht="25.5" outlineLevel="1" x14ac:dyDescent="0.25">
      <c r="A56" s="197" t="s">
        <v>277</v>
      </c>
      <c r="B56" s="186" t="s">
        <v>143</v>
      </c>
      <c r="C56" s="181" t="s">
        <v>560</v>
      </c>
      <c r="D56" s="286" t="s">
        <v>544</v>
      </c>
      <c r="E56" s="222"/>
      <c r="F56" s="153" t="s">
        <v>455</v>
      </c>
      <c r="G56" s="135" t="s">
        <v>68</v>
      </c>
      <c r="H56" s="153"/>
      <c r="I56" s="153"/>
      <c r="J56" s="136">
        <v>1257413.2492113565</v>
      </c>
      <c r="K56" s="137">
        <v>0.63100393627696938</v>
      </c>
      <c r="L56" s="194">
        <f t="shared" si="5"/>
        <v>793432.70977917977</v>
      </c>
      <c r="M56" s="137">
        <v>0.36899606372303062</v>
      </c>
      <c r="N56" s="191" t="s">
        <v>146</v>
      </c>
      <c r="O56" s="153" t="s">
        <v>50</v>
      </c>
      <c r="P56" s="199">
        <v>43192</v>
      </c>
      <c r="Q56" s="199">
        <f>P56+119</f>
        <v>43311</v>
      </c>
      <c r="R56" s="135"/>
      <c r="S56" s="153"/>
      <c r="T56" s="138" t="s">
        <v>53</v>
      </c>
      <c r="U56" s="200">
        <v>0</v>
      </c>
      <c r="V56" s="284">
        <f t="shared" si="6"/>
        <v>43311</v>
      </c>
      <c r="W56"/>
      <c r="X56"/>
    </row>
    <row r="57" spans="1:24" s="51" customFormat="1" ht="25.5" outlineLevel="1" x14ac:dyDescent="0.25">
      <c r="A57" s="197" t="s">
        <v>278</v>
      </c>
      <c r="B57" s="186" t="s">
        <v>143</v>
      </c>
      <c r="C57" s="273" t="s">
        <v>406</v>
      </c>
      <c r="D57" s="286" t="s">
        <v>339</v>
      </c>
      <c r="E57" s="222"/>
      <c r="F57" s="153" t="s">
        <v>407</v>
      </c>
      <c r="G57" s="135" t="s">
        <v>68</v>
      </c>
      <c r="H57" s="153"/>
      <c r="I57" s="153"/>
      <c r="J57" s="276">
        <f>900/3.17</f>
        <v>283.9116719242902</v>
      </c>
      <c r="K57" s="188">
        <v>0</v>
      </c>
      <c r="L57" s="194">
        <f t="shared" si="5"/>
        <v>0</v>
      </c>
      <c r="M57" s="188">
        <v>1</v>
      </c>
      <c r="N57" s="191" t="s">
        <v>146</v>
      </c>
      <c r="O57" s="153" t="s">
        <v>50</v>
      </c>
      <c r="P57" s="199">
        <v>43375</v>
      </c>
      <c r="Q57" s="199">
        <f>P57+60</f>
        <v>43435</v>
      </c>
      <c r="R57" s="221" t="s">
        <v>371</v>
      </c>
      <c r="S57" s="277"/>
      <c r="T57" s="207" t="s">
        <v>53</v>
      </c>
      <c r="U57" s="200">
        <v>0</v>
      </c>
      <c r="V57" s="284">
        <f t="shared" si="6"/>
        <v>43435</v>
      </c>
      <c r="W57"/>
      <c r="X57"/>
    </row>
    <row r="58" spans="1:24" s="51" customFormat="1" ht="25.5" outlineLevel="1" x14ac:dyDescent="0.25">
      <c r="A58" s="197" t="s">
        <v>279</v>
      </c>
      <c r="B58" s="177" t="s">
        <v>143</v>
      </c>
      <c r="C58" s="181" t="s">
        <v>151</v>
      </c>
      <c r="D58" s="286" t="s">
        <v>341</v>
      </c>
      <c r="E58" s="179" t="s">
        <v>283</v>
      </c>
      <c r="F58" s="135"/>
      <c r="G58" s="135" t="s">
        <v>68</v>
      </c>
      <c r="H58" s="135"/>
      <c r="I58" s="135"/>
      <c r="J58" s="136">
        <v>105736.90851735017</v>
      </c>
      <c r="K58" s="137">
        <v>0</v>
      </c>
      <c r="L58" s="194">
        <f t="shared" si="5"/>
        <v>0</v>
      </c>
      <c r="M58" s="137">
        <v>1</v>
      </c>
      <c r="N58" s="241" t="s">
        <v>150</v>
      </c>
      <c r="O58" s="135" t="s">
        <v>50</v>
      </c>
      <c r="P58" s="199">
        <v>43120</v>
      </c>
      <c r="Q58" s="199">
        <f>P58+60</f>
        <v>43180</v>
      </c>
      <c r="R58" s="135" t="s">
        <v>314</v>
      </c>
      <c r="S58" s="135"/>
      <c r="T58" s="138" t="s">
        <v>53</v>
      </c>
      <c r="U58" s="200">
        <v>60</v>
      </c>
      <c r="V58" s="284">
        <f t="shared" si="6"/>
        <v>43180</v>
      </c>
      <c r="W58"/>
      <c r="X58"/>
    </row>
    <row r="59" spans="1:24" s="51" customFormat="1" outlineLevel="1" x14ac:dyDescent="0.25">
      <c r="A59" s="197" t="s">
        <v>280</v>
      </c>
      <c r="B59" s="177" t="s">
        <v>143</v>
      </c>
      <c r="C59" s="181" t="s">
        <v>408</v>
      </c>
      <c r="D59" s="286" t="s">
        <v>342</v>
      </c>
      <c r="E59" s="179" t="s">
        <v>284</v>
      </c>
      <c r="F59" s="135"/>
      <c r="G59" s="135" t="s">
        <v>68</v>
      </c>
      <c r="H59" s="135"/>
      <c r="I59" s="135"/>
      <c r="J59" s="136">
        <v>257525.55205047317</v>
      </c>
      <c r="K59" s="137">
        <v>0.34000485082488524</v>
      </c>
      <c r="L59" s="194">
        <f t="shared" si="5"/>
        <v>87559.936908517353</v>
      </c>
      <c r="M59" s="137">
        <v>0.65999514917511481</v>
      </c>
      <c r="N59" s="241" t="s">
        <v>150</v>
      </c>
      <c r="O59" s="135" t="s">
        <v>50</v>
      </c>
      <c r="P59" s="199">
        <v>43011</v>
      </c>
      <c r="Q59" s="199">
        <v>43071</v>
      </c>
      <c r="R59" s="135" t="s">
        <v>314</v>
      </c>
      <c r="S59" s="135"/>
      <c r="T59" s="138" t="s">
        <v>59</v>
      </c>
      <c r="U59" s="200">
        <v>60</v>
      </c>
      <c r="V59" s="284">
        <f t="shared" si="6"/>
        <v>43071</v>
      </c>
      <c r="W59"/>
      <c r="X59"/>
    </row>
    <row r="60" spans="1:24" s="51" customFormat="1" outlineLevel="1" x14ac:dyDescent="0.25">
      <c r="A60" s="197" t="s">
        <v>177</v>
      </c>
      <c r="B60" s="177" t="s">
        <v>143</v>
      </c>
      <c r="C60" s="181" t="s">
        <v>409</v>
      </c>
      <c r="D60" s="286" t="s">
        <v>343</v>
      </c>
      <c r="E60" s="179" t="s">
        <v>285</v>
      </c>
      <c r="F60" s="135"/>
      <c r="G60" s="135" t="s">
        <v>68</v>
      </c>
      <c r="H60" s="135"/>
      <c r="I60" s="135"/>
      <c r="J60" s="136">
        <v>1418975.7097791799</v>
      </c>
      <c r="K60" s="137">
        <v>0.56595918369161746</v>
      </c>
      <c r="L60" s="194">
        <f t="shared" si="5"/>
        <v>803082.33438485814</v>
      </c>
      <c r="M60" s="137">
        <v>0.43404081630838254</v>
      </c>
      <c r="N60" s="241" t="s">
        <v>150</v>
      </c>
      <c r="O60" s="135" t="s">
        <v>50</v>
      </c>
      <c r="P60" s="199">
        <v>43011</v>
      </c>
      <c r="Q60" s="199">
        <v>43071</v>
      </c>
      <c r="R60" s="135" t="s">
        <v>314</v>
      </c>
      <c r="S60" s="135"/>
      <c r="T60" s="138" t="s">
        <v>59</v>
      </c>
      <c r="U60" s="200">
        <v>60</v>
      </c>
      <c r="V60" s="284">
        <f t="shared" si="6"/>
        <v>43071</v>
      </c>
      <c r="W60"/>
      <c r="X60"/>
    </row>
    <row r="61" spans="1:24" s="51" customFormat="1" ht="25.5" outlineLevel="1" x14ac:dyDescent="0.25">
      <c r="A61" s="197" t="s">
        <v>281</v>
      </c>
      <c r="B61" s="177" t="s">
        <v>143</v>
      </c>
      <c r="C61" s="181" t="s">
        <v>152</v>
      </c>
      <c r="D61" s="286" t="s">
        <v>344</v>
      </c>
      <c r="E61" s="179" t="s">
        <v>286</v>
      </c>
      <c r="F61" s="135"/>
      <c r="G61" s="135" t="s">
        <v>68</v>
      </c>
      <c r="H61" s="135" t="s">
        <v>153</v>
      </c>
      <c r="I61" s="135" t="s">
        <v>153</v>
      </c>
      <c r="J61" s="136">
        <v>53164.353312302846</v>
      </c>
      <c r="K61" s="137">
        <v>0.65000504358248623</v>
      </c>
      <c r="L61" s="194">
        <f t="shared" si="5"/>
        <v>34557.097791798107</v>
      </c>
      <c r="M61" s="137">
        <v>0.34999495641751366</v>
      </c>
      <c r="N61" s="241" t="s">
        <v>150</v>
      </c>
      <c r="O61" s="135" t="s">
        <v>50</v>
      </c>
      <c r="P61" s="199">
        <v>43011</v>
      </c>
      <c r="Q61" s="199">
        <v>43071</v>
      </c>
      <c r="R61" s="135" t="s">
        <v>314</v>
      </c>
      <c r="S61" s="135"/>
      <c r="T61" s="138" t="s">
        <v>59</v>
      </c>
      <c r="U61" s="200">
        <v>60</v>
      </c>
      <c r="V61" s="284">
        <f t="shared" si="6"/>
        <v>43071</v>
      </c>
      <c r="W61"/>
      <c r="X61"/>
    </row>
    <row r="62" spans="1:24" s="51" customFormat="1" ht="25.5" outlineLevel="1" x14ac:dyDescent="0.25">
      <c r="A62" s="197" t="s">
        <v>282</v>
      </c>
      <c r="B62" s="177" t="s">
        <v>143</v>
      </c>
      <c r="C62" s="181" t="s">
        <v>410</v>
      </c>
      <c r="D62" s="286" t="s">
        <v>345</v>
      </c>
      <c r="E62" s="179" t="s">
        <v>287</v>
      </c>
      <c r="F62" s="135"/>
      <c r="G62" s="135" t="s">
        <v>68</v>
      </c>
      <c r="H62" s="135"/>
      <c r="I62" s="135"/>
      <c r="J62" s="136">
        <v>118537.53943217667</v>
      </c>
      <c r="K62" s="137">
        <v>0</v>
      </c>
      <c r="L62" s="194">
        <f t="shared" si="5"/>
        <v>0</v>
      </c>
      <c r="M62" s="137">
        <v>1</v>
      </c>
      <c r="N62" s="241" t="s">
        <v>150</v>
      </c>
      <c r="O62" s="135" t="s">
        <v>50</v>
      </c>
      <c r="P62" s="199">
        <v>43120</v>
      </c>
      <c r="Q62" s="199">
        <f>P62+60</f>
        <v>43180</v>
      </c>
      <c r="R62" s="135" t="s">
        <v>314</v>
      </c>
      <c r="S62" s="135"/>
      <c r="T62" s="138" t="s">
        <v>53</v>
      </c>
      <c r="U62" s="200">
        <v>60</v>
      </c>
      <c r="V62" s="284">
        <f t="shared" si="6"/>
        <v>43180</v>
      </c>
      <c r="W62"/>
      <c r="X62"/>
    </row>
    <row r="63" spans="1:24" s="51" customFormat="1" ht="25.5" outlineLevel="1" x14ac:dyDescent="0.25">
      <c r="A63" s="197" t="s">
        <v>309</v>
      </c>
      <c r="B63" s="186" t="s">
        <v>143</v>
      </c>
      <c r="C63" s="187" t="s">
        <v>411</v>
      </c>
      <c r="D63" s="291" t="s">
        <v>347</v>
      </c>
      <c r="E63" s="278"/>
      <c r="F63" s="135" t="s">
        <v>455</v>
      </c>
      <c r="G63" s="153" t="s">
        <v>68</v>
      </c>
      <c r="H63" s="153"/>
      <c r="I63" s="153"/>
      <c r="J63" s="276">
        <v>12194.952681388015</v>
      </c>
      <c r="K63" s="188">
        <v>0.80006725645403265</v>
      </c>
      <c r="L63" s="194">
        <f t="shared" si="5"/>
        <v>9756.7823343848577</v>
      </c>
      <c r="M63" s="137">
        <v>0.19993274354596718</v>
      </c>
      <c r="N63" s="189" t="s">
        <v>150</v>
      </c>
      <c r="O63" s="135" t="s">
        <v>50</v>
      </c>
      <c r="P63" s="199">
        <v>43011</v>
      </c>
      <c r="Q63" s="199">
        <v>43071</v>
      </c>
      <c r="R63" s="221" t="s">
        <v>371</v>
      </c>
      <c r="S63" s="153"/>
      <c r="T63" s="138" t="s">
        <v>59</v>
      </c>
      <c r="U63" s="200">
        <v>60</v>
      </c>
      <c r="V63" s="284">
        <f t="shared" si="6"/>
        <v>43071</v>
      </c>
      <c r="W63"/>
      <c r="X63"/>
    </row>
    <row r="64" spans="1:24" s="51" customFormat="1" outlineLevel="1" x14ac:dyDescent="0.25">
      <c r="A64" s="197" t="s">
        <v>497</v>
      </c>
      <c r="B64" s="177" t="s">
        <v>143</v>
      </c>
      <c r="C64" s="181" t="s">
        <v>412</v>
      </c>
      <c r="D64" s="286" t="s">
        <v>348</v>
      </c>
      <c r="E64" s="279"/>
      <c r="F64" s="135" t="s">
        <v>455</v>
      </c>
      <c r="G64" s="135" t="s">
        <v>68</v>
      </c>
      <c r="H64" s="135"/>
      <c r="I64" s="135"/>
      <c r="J64" s="136">
        <v>73210.094637223985</v>
      </c>
      <c r="K64" s="137">
        <v>1</v>
      </c>
      <c r="L64" s="194">
        <f t="shared" si="5"/>
        <v>73210.094637223985</v>
      </c>
      <c r="M64" s="137">
        <v>0</v>
      </c>
      <c r="N64" s="241" t="s">
        <v>150</v>
      </c>
      <c r="O64" s="135" t="s">
        <v>50</v>
      </c>
      <c r="P64" s="199">
        <v>43131</v>
      </c>
      <c r="Q64" s="199">
        <v>43191</v>
      </c>
      <c r="R64" s="135" t="s">
        <v>314</v>
      </c>
      <c r="S64" s="135"/>
      <c r="T64" s="138" t="s">
        <v>53</v>
      </c>
      <c r="U64" s="200">
        <v>60</v>
      </c>
      <c r="V64" s="284">
        <f t="shared" si="6"/>
        <v>43191</v>
      </c>
      <c r="W64"/>
      <c r="X64"/>
    </row>
    <row r="65" spans="1:25" s="51" customFormat="1" ht="51" outlineLevel="1" x14ac:dyDescent="0.25">
      <c r="A65" s="197" t="s">
        <v>498</v>
      </c>
      <c r="B65" s="177" t="s">
        <v>143</v>
      </c>
      <c r="C65" s="274" t="s">
        <v>413</v>
      </c>
      <c r="D65" s="286" t="s">
        <v>346</v>
      </c>
      <c r="E65" s="179" t="s">
        <v>288</v>
      </c>
      <c r="F65" s="135"/>
      <c r="G65" s="135" t="s">
        <v>68</v>
      </c>
      <c r="H65" s="135"/>
      <c r="I65" s="135"/>
      <c r="J65" s="136">
        <v>23935.331230283911</v>
      </c>
      <c r="K65" s="219">
        <v>0</v>
      </c>
      <c r="L65" s="194">
        <f t="shared" si="5"/>
        <v>0</v>
      </c>
      <c r="M65" s="137">
        <v>1.0000000000000002</v>
      </c>
      <c r="N65" s="241" t="s">
        <v>150</v>
      </c>
      <c r="O65" s="135" t="s">
        <v>50</v>
      </c>
      <c r="P65" s="199">
        <v>43120</v>
      </c>
      <c r="Q65" s="199">
        <f>P65+60</f>
        <v>43180</v>
      </c>
      <c r="R65" s="221" t="s">
        <v>371</v>
      </c>
      <c r="S65" s="263" t="s">
        <v>372</v>
      </c>
      <c r="T65" s="138" t="s">
        <v>53</v>
      </c>
      <c r="U65" s="200">
        <v>60</v>
      </c>
      <c r="V65" s="284">
        <f t="shared" si="6"/>
        <v>43180</v>
      </c>
      <c r="W65"/>
      <c r="X65"/>
    </row>
    <row r="66" spans="1:25" s="51" customFormat="1" ht="25.5" outlineLevel="1" x14ac:dyDescent="0.25">
      <c r="A66" s="197" t="s">
        <v>499</v>
      </c>
      <c r="B66" s="177" t="s">
        <v>143</v>
      </c>
      <c r="C66" s="181" t="s">
        <v>414</v>
      </c>
      <c r="D66" s="286" t="s">
        <v>321</v>
      </c>
      <c r="E66" s="179" t="s">
        <v>289</v>
      </c>
      <c r="F66" s="135"/>
      <c r="G66" s="135" t="s">
        <v>68</v>
      </c>
      <c r="H66" s="135"/>
      <c r="I66" s="135"/>
      <c r="J66" s="136">
        <v>13910.094637223974</v>
      </c>
      <c r="K66" s="141">
        <v>0</v>
      </c>
      <c r="L66" s="194">
        <f t="shared" si="5"/>
        <v>0</v>
      </c>
      <c r="M66" s="137">
        <v>1</v>
      </c>
      <c r="N66" s="241" t="s">
        <v>150</v>
      </c>
      <c r="O66" s="135" t="s">
        <v>50</v>
      </c>
      <c r="P66" s="199">
        <v>43011</v>
      </c>
      <c r="Q66" s="199">
        <v>43071</v>
      </c>
      <c r="R66" s="221" t="s">
        <v>371</v>
      </c>
      <c r="S66" s="135"/>
      <c r="T66" s="138" t="s">
        <v>59</v>
      </c>
      <c r="U66" s="200">
        <v>60</v>
      </c>
      <c r="V66" s="284">
        <f t="shared" si="6"/>
        <v>43071</v>
      </c>
      <c r="W66"/>
      <c r="X66"/>
    </row>
    <row r="67" spans="1:25" s="145" customFormat="1" ht="20.25" customHeight="1" x14ac:dyDescent="0.25">
      <c r="A67" s="272"/>
      <c r="B67" s="146"/>
      <c r="C67" s="133"/>
      <c r="D67" s="133"/>
      <c r="E67" s="133"/>
      <c r="F67" s="133"/>
      <c r="G67" s="133"/>
      <c r="H67" s="150"/>
      <c r="I67" s="131" t="s">
        <v>310</v>
      </c>
      <c r="J67" s="211">
        <f>SUM(J53:J66)</f>
        <v>6334887.6971608829</v>
      </c>
      <c r="K67" s="147"/>
      <c r="L67" s="211">
        <f>SUM(L53:L66)</f>
        <v>2401598.9558359622</v>
      </c>
      <c r="M67" s="148"/>
      <c r="N67" s="133"/>
      <c r="O67" s="133"/>
      <c r="P67" s="133"/>
      <c r="Q67" s="133"/>
      <c r="R67" s="133"/>
      <c r="S67" s="133"/>
      <c r="T67" s="149"/>
      <c r="U67" s="200"/>
      <c r="V67" s="2"/>
      <c r="W67"/>
      <c r="X67"/>
    </row>
    <row r="68" spans="1:25" x14ac:dyDescent="0.25">
      <c r="U68" s="200"/>
      <c r="V68" s="2"/>
    </row>
    <row r="69" spans="1:25" ht="15.75" customHeight="1" x14ac:dyDescent="0.25">
      <c r="A69" s="124">
        <v>4</v>
      </c>
      <c r="B69" s="129" t="s">
        <v>116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2"/>
      <c r="U69" s="200"/>
      <c r="V69" s="2"/>
    </row>
    <row r="70" spans="1:25" ht="15" customHeight="1" x14ac:dyDescent="0.25">
      <c r="B70" s="529" t="s">
        <v>110</v>
      </c>
      <c r="C70" s="529" t="s">
        <v>43</v>
      </c>
      <c r="D70" s="529" t="s">
        <v>548</v>
      </c>
      <c r="E70" s="529" t="s">
        <v>262</v>
      </c>
      <c r="F70" s="529" t="s">
        <v>94</v>
      </c>
      <c r="G70" s="529" t="s">
        <v>95</v>
      </c>
      <c r="H70" s="533" t="s">
        <v>117</v>
      </c>
      <c r="I70" s="534"/>
      <c r="J70" s="532" t="s">
        <v>111</v>
      </c>
      <c r="K70" s="532"/>
      <c r="L70" s="532"/>
      <c r="M70" s="532"/>
      <c r="N70" s="529" t="s">
        <v>112</v>
      </c>
      <c r="O70" s="529" t="s">
        <v>113</v>
      </c>
      <c r="P70" s="529" t="s">
        <v>114</v>
      </c>
      <c r="Q70" s="529"/>
      <c r="R70" s="529" t="s">
        <v>102</v>
      </c>
      <c r="S70" s="529" t="s">
        <v>103</v>
      </c>
      <c r="T70" s="529" t="s">
        <v>52</v>
      </c>
      <c r="U70" s="200"/>
      <c r="V70" s="2"/>
    </row>
    <row r="71" spans="1:25" ht="42.6" customHeight="1" x14ac:dyDescent="0.25">
      <c r="B71" s="529"/>
      <c r="C71" s="529"/>
      <c r="D71" s="529"/>
      <c r="E71" s="529"/>
      <c r="F71" s="529"/>
      <c r="G71" s="529"/>
      <c r="H71" s="535"/>
      <c r="I71" s="536"/>
      <c r="J71" s="267" t="s">
        <v>104</v>
      </c>
      <c r="K71" s="125" t="s">
        <v>105</v>
      </c>
      <c r="L71" s="285" t="s">
        <v>559</v>
      </c>
      <c r="M71" s="270" t="s">
        <v>106</v>
      </c>
      <c r="N71" s="529"/>
      <c r="O71" s="529"/>
      <c r="P71" s="267" t="s">
        <v>118</v>
      </c>
      <c r="Q71" s="267" t="s">
        <v>108</v>
      </c>
      <c r="R71" s="529"/>
      <c r="S71" s="529"/>
      <c r="T71" s="529"/>
      <c r="U71" s="200"/>
      <c r="V71" s="2"/>
    </row>
    <row r="72" spans="1:25" s="51" customFormat="1" ht="25.5" outlineLevel="1" x14ac:dyDescent="0.25">
      <c r="A72" s="197" t="s">
        <v>283</v>
      </c>
      <c r="B72" s="177" t="s">
        <v>143</v>
      </c>
      <c r="C72" s="178" t="s">
        <v>415</v>
      </c>
      <c r="D72" s="286" t="s">
        <v>358</v>
      </c>
      <c r="E72" s="179" t="s">
        <v>306</v>
      </c>
      <c r="F72" s="135"/>
      <c r="G72" s="178" t="s">
        <v>66</v>
      </c>
      <c r="H72" s="135"/>
      <c r="I72" s="135"/>
      <c r="J72" s="136">
        <v>115000</v>
      </c>
      <c r="K72" s="137">
        <v>0.48</v>
      </c>
      <c r="L72" s="194">
        <f>J72*K72</f>
        <v>55200</v>
      </c>
      <c r="M72" s="137">
        <v>0.52</v>
      </c>
      <c r="N72" s="191" t="s">
        <v>149</v>
      </c>
      <c r="O72" s="135" t="s">
        <v>50</v>
      </c>
      <c r="P72" s="199">
        <v>43682</v>
      </c>
      <c r="Q72" s="199">
        <f>P72+66</f>
        <v>43748</v>
      </c>
      <c r="R72" s="135"/>
      <c r="S72" s="135"/>
      <c r="T72" s="138" t="s">
        <v>53</v>
      </c>
      <c r="U72" s="200">
        <v>66</v>
      </c>
      <c r="V72" s="202">
        <f>Q72</f>
        <v>43748</v>
      </c>
      <c r="W72"/>
      <c r="X72"/>
    </row>
    <row r="73" spans="1:25" s="51" customFormat="1" ht="25.5" outlineLevel="1" x14ac:dyDescent="0.25">
      <c r="A73" s="197" t="s">
        <v>284</v>
      </c>
      <c r="B73" s="174" t="s">
        <v>143</v>
      </c>
      <c r="C73" s="175" t="s">
        <v>416</v>
      </c>
      <c r="D73" s="286" t="s">
        <v>349</v>
      </c>
      <c r="E73" s="176" t="s">
        <v>264</v>
      </c>
      <c r="F73" s="134" t="s">
        <v>417</v>
      </c>
      <c r="G73" s="240" t="s">
        <v>132</v>
      </c>
      <c r="H73" s="134"/>
      <c r="I73" s="134"/>
      <c r="J73" s="184">
        <v>220820.18927444794</v>
      </c>
      <c r="K73" s="185">
        <v>0.2</v>
      </c>
      <c r="L73" s="194">
        <f t="shared" ref="L73:L85" si="7">J73*K73</f>
        <v>44164.03785488959</v>
      </c>
      <c r="M73" s="185">
        <v>0.8</v>
      </c>
      <c r="N73" s="192" t="s">
        <v>147</v>
      </c>
      <c r="O73" s="134" t="s">
        <v>51</v>
      </c>
      <c r="P73" s="199">
        <v>43407</v>
      </c>
      <c r="Q73" s="199">
        <f>P73+119</f>
        <v>43526</v>
      </c>
      <c r="R73" s="135"/>
      <c r="S73" s="218"/>
      <c r="T73" s="207" t="s">
        <v>53</v>
      </c>
      <c r="U73" s="200">
        <v>119</v>
      </c>
      <c r="V73" s="284">
        <f t="shared" ref="V73:V85" si="8">Q73</f>
        <v>43526</v>
      </c>
      <c r="W73"/>
      <c r="X73"/>
    </row>
    <row r="74" spans="1:25" s="51" customFormat="1" ht="25.5" outlineLevel="1" x14ac:dyDescent="0.25">
      <c r="A74" s="197" t="s">
        <v>285</v>
      </c>
      <c r="B74" s="177" t="s">
        <v>143</v>
      </c>
      <c r="C74" s="178" t="s">
        <v>418</v>
      </c>
      <c r="D74" s="286" t="s">
        <v>545</v>
      </c>
      <c r="E74" s="179" t="s">
        <v>150</v>
      </c>
      <c r="F74" s="135" t="s">
        <v>455</v>
      </c>
      <c r="G74" s="178" t="s">
        <v>132</v>
      </c>
      <c r="H74" s="135"/>
      <c r="I74" s="135"/>
      <c r="J74" s="136">
        <v>9367524</v>
      </c>
      <c r="K74" s="137">
        <v>0.8000001161776843</v>
      </c>
      <c r="L74" s="194">
        <f t="shared" si="7"/>
        <v>7494020.2882972462</v>
      </c>
      <c r="M74" s="137">
        <v>0.19999988382231548</v>
      </c>
      <c r="N74" s="191" t="s">
        <v>144</v>
      </c>
      <c r="O74" s="135" t="s">
        <v>50</v>
      </c>
      <c r="P74" s="199">
        <v>43115</v>
      </c>
      <c r="Q74" s="199">
        <f>P74+119</f>
        <v>43234</v>
      </c>
      <c r="R74" s="198"/>
      <c r="S74" s="135"/>
      <c r="T74" s="138" t="s">
        <v>53</v>
      </c>
      <c r="U74" s="200">
        <v>119</v>
      </c>
      <c r="V74" s="284">
        <f t="shared" si="8"/>
        <v>43234</v>
      </c>
      <c r="W74"/>
      <c r="X74"/>
    </row>
    <row r="75" spans="1:25" s="51" customFormat="1" ht="34.5" customHeight="1" outlineLevel="1" x14ac:dyDescent="0.25">
      <c r="A75" s="197" t="s">
        <v>286</v>
      </c>
      <c r="B75" s="177" t="s">
        <v>143</v>
      </c>
      <c r="C75" s="178" t="s">
        <v>419</v>
      </c>
      <c r="D75" s="286" t="s">
        <v>350</v>
      </c>
      <c r="E75" s="178"/>
      <c r="F75" s="135" t="s">
        <v>455</v>
      </c>
      <c r="G75" s="178" t="s">
        <v>66</v>
      </c>
      <c r="H75" s="135"/>
      <c r="I75" s="135"/>
      <c r="J75" s="136">
        <v>50473.186119873819</v>
      </c>
      <c r="K75" s="137">
        <v>1</v>
      </c>
      <c r="L75" s="194">
        <f t="shared" si="7"/>
        <v>50473.186119873819</v>
      </c>
      <c r="M75" s="137">
        <v>0</v>
      </c>
      <c r="N75" s="191" t="s">
        <v>145</v>
      </c>
      <c r="O75" s="135" t="s">
        <v>50</v>
      </c>
      <c r="P75" s="199">
        <v>43248</v>
      </c>
      <c r="Q75" s="199">
        <f>P75+66</f>
        <v>43314</v>
      </c>
      <c r="R75" s="135"/>
      <c r="S75" s="135"/>
      <c r="T75" s="138" t="s">
        <v>53</v>
      </c>
      <c r="U75" s="200">
        <v>66</v>
      </c>
      <c r="V75" s="284">
        <f t="shared" si="8"/>
        <v>43314</v>
      </c>
      <c r="W75"/>
      <c r="X75"/>
    </row>
    <row r="76" spans="1:25" s="51" customFormat="1" ht="38.25" outlineLevel="1" x14ac:dyDescent="0.25">
      <c r="A76" s="197" t="s">
        <v>287</v>
      </c>
      <c r="B76" s="177" t="s">
        <v>143</v>
      </c>
      <c r="C76" s="178" t="s">
        <v>434</v>
      </c>
      <c r="D76" s="286" t="s">
        <v>364</v>
      </c>
      <c r="E76" s="179" t="s">
        <v>266</v>
      </c>
      <c r="F76" s="135" t="s">
        <v>501</v>
      </c>
      <c r="G76" s="178" t="s">
        <v>66</v>
      </c>
      <c r="H76" s="135"/>
      <c r="I76" s="135"/>
      <c r="J76" s="136">
        <f>220000/3.17</f>
        <v>69400.630914826499</v>
      </c>
      <c r="K76" s="137">
        <v>0.45</v>
      </c>
      <c r="L76" s="194">
        <f t="shared" si="7"/>
        <v>31230.283911671926</v>
      </c>
      <c r="M76" s="137">
        <v>0.55000000000000004</v>
      </c>
      <c r="N76" s="191" t="s">
        <v>146</v>
      </c>
      <c r="O76" s="135" t="s">
        <v>50</v>
      </c>
      <c r="P76" s="199">
        <v>43360</v>
      </c>
      <c r="Q76" s="199">
        <f>P76+66</f>
        <v>43426</v>
      </c>
      <c r="R76" s="135"/>
      <c r="S76" s="135"/>
      <c r="T76" s="207" t="s">
        <v>53</v>
      </c>
      <c r="U76" s="200">
        <v>15</v>
      </c>
      <c r="V76" s="284">
        <f t="shared" si="8"/>
        <v>43426</v>
      </c>
      <c r="W76"/>
      <c r="X76"/>
    </row>
    <row r="77" spans="1:25" ht="38.25" x14ac:dyDescent="0.25">
      <c r="A77" s="197" t="s">
        <v>288</v>
      </c>
      <c r="B77" s="177" t="s">
        <v>143</v>
      </c>
      <c r="C77" s="178" t="s">
        <v>493</v>
      </c>
      <c r="D77" s="286" t="s">
        <v>352</v>
      </c>
      <c r="E77" s="179"/>
      <c r="F77" s="135" t="s">
        <v>500</v>
      </c>
      <c r="G77" s="178" t="s">
        <v>132</v>
      </c>
      <c r="J77" s="136">
        <v>1104332.8075709778</v>
      </c>
      <c r="K77" s="137">
        <v>0.19995800881814821</v>
      </c>
      <c r="L77" s="194">
        <f t="shared" si="7"/>
        <v>220820.18927444794</v>
      </c>
      <c r="M77" s="137">
        <v>0.80004199118185193</v>
      </c>
      <c r="N77" s="191" t="s">
        <v>146</v>
      </c>
      <c r="O77" s="135" t="s">
        <v>50</v>
      </c>
      <c r="P77" s="199">
        <v>43192</v>
      </c>
      <c r="Q77" s="199">
        <f>P77+119</f>
        <v>43311</v>
      </c>
      <c r="R77" s="135"/>
      <c r="S77" s="135"/>
      <c r="T77" s="207" t="s">
        <v>53</v>
      </c>
      <c r="U77" s="200">
        <v>0</v>
      </c>
      <c r="V77" s="284">
        <f t="shared" si="8"/>
        <v>43311</v>
      </c>
    </row>
    <row r="78" spans="1:25" ht="25.5" x14ac:dyDescent="0.25">
      <c r="A78" s="197" t="s">
        <v>289</v>
      </c>
      <c r="B78" s="177" t="s">
        <v>143</v>
      </c>
      <c r="C78" s="190" t="s">
        <v>532</v>
      </c>
      <c r="D78" s="286" t="s">
        <v>546</v>
      </c>
      <c r="F78" s="135" t="s">
        <v>424</v>
      </c>
      <c r="G78" s="190" t="s">
        <v>132</v>
      </c>
      <c r="J78" s="136">
        <v>315457</v>
      </c>
      <c r="K78" s="137">
        <v>0.2</v>
      </c>
      <c r="L78" s="137">
        <v>0.8</v>
      </c>
      <c r="M78" s="137">
        <v>0.8</v>
      </c>
      <c r="N78" s="191" t="s">
        <v>146</v>
      </c>
      <c r="O78" s="135" t="s">
        <v>50</v>
      </c>
      <c r="P78" s="199">
        <v>43125</v>
      </c>
      <c r="Q78" s="199">
        <f>P78+119</f>
        <v>43244</v>
      </c>
      <c r="R78" s="263" t="s">
        <v>153</v>
      </c>
      <c r="S78" s="207" t="s">
        <v>53</v>
      </c>
      <c r="T78" s="207" t="s">
        <v>53</v>
      </c>
      <c r="U78" s="284">
        <f>Q78</f>
        <v>43244</v>
      </c>
      <c r="V78" s="2"/>
      <c r="W78" s="2"/>
      <c r="X78" s="2"/>
    </row>
    <row r="79" spans="1:25" s="51" customFormat="1" ht="25.5" outlineLevel="1" x14ac:dyDescent="0.25">
      <c r="A79" s="197" t="s">
        <v>290</v>
      </c>
      <c r="B79" s="177" t="s">
        <v>143</v>
      </c>
      <c r="C79" s="190" t="s">
        <v>577</v>
      </c>
      <c r="D79" s="286" t="s">
        <v>547</v>
      </c>
      <c r="E79" s="179"/>
      <c r="F79" s="135" t="s">
        <v>505</v>
      </c>
      <c r="G79" s="178" t="s">
        <v>132</v>
      </c>
      <c r="H79" s="135"/>
      <c r="I79" s="135"/>
      <c r="J79" s="136">
        <v>630770</v>
      </c>
      <c r="K79" s="137">
        <v>0.4</v>
      </c>
      <c r="L79" s="137">
        <v>0.6</v>
      </c>
      <c r="M79" s="137">
        <v>0.6</v>
      </c>
      <c r="N79" s="191" t="s">
        <v>146</v>
      </c>
      <c r="O79" s="135" t="s">
        <v>50</v>
      </c>
      <c r="P79" s="199">
        <v>43125</v>
      </c>
      <c r="Q79" s="199">
        <f>P79+119</f>
        <v>43244</v>
      </c>
      <c r="R79" s="263" t="s">
        <v>153</v>
      </c>
      <c r="S79" s="138" t="s">
        <v>53</v>
      </c>
      <c r="T79" s="207" t="s">
        <v>53</v>
      </c>
      <c r="U79" s="284">
        <f>Q79</f>
        <v>43244</v>
      </c>
      <c r="V79" s="2"/>
      <c r="W79" s="2"/>
      <c r="X79" s="2"/>
      <c r="Y79" s="2"/>
    </row>
    <row r="80" spans="1:25" s="51" customFormat="1" ht="38.25" outlineLevel="1" x14ac:dyDescent="0.25">
      <c r="A80" s="197" t="s">
        <v>486</v>
      </c>
      <c r="B80" s="177" t="s">
        <v>143</v>
      </c>
      <c r="C80" s="178" t="s">
        <v>420</v>
      </c>
      <c r="D80" s="286" t="s">
        <v>351</v>
      </c>
      <c r="E80" s="179" t="s">
        <v>175</v>
      </c>
      <c r="F80" s="135" t="s">
        <v>455</v>
      </c>
      <c r="G80" s="178" t="s">
        <v>132</v>
      </c>
      <c r="H80" s="135"/>
      <c r="I80" s="135"/>
      <c r="J80" s="136">
        <v>425999.68454258679</v>
      </c>
      <c r="K80" s="137">
        <v>0.86368378999406836</v>
      </c>
      <c r="L80" s="194">
        <f t="shared" si="7"/>
        <v>367929.0220820189</v>
      </c>
      <c r="M80" s="137">
        <v>0.13631621000593147</v>
      </c>
      <c r="N80" s="191" t="s">
        <v>145</v>
      </c>
      <c r="O80" s="135" t="s">
        <v>50</v>
      </c>
      <c r="P80" s="294">
        <v>43136</v>
      </c>
      <c r="Q80" s="294">
        <f>P80+119</f>
        <v>43255</v>
      </c>
      <c r="R80" s="198"/>
      <c r="S80" s="135"/>
      <c r="T80" s="138" t="s">
        <v>53</v>
      </c>
      <c r="U80" s="200">
        <v>119</v>
      </c>
      <c r="V80" s="284">
        <f t="shared" si="8"/>
        <v>43255</v>
      </c>
      <c r="W80"/>
      <c r="X80"/>
    </row>
    <row r="81" spans="1:24" s="51" customFormat="1" ht="63.75" outlineLevel="1" x14ac:dyDescent="0.25">
      <c r="A81" s="197" t="s">
        <v>291</v>
      </c>
      <c r="B81" s="177" t="s">
        <v>143</v>
      </c>
      <c r="C81" s="178" t="s">
        <v>468</v>
      </c>
      <c r="D81" s="286" t="s">
        <v>549</v>
      </c>
      <c r="E81" s="178"/>
      <c r="F81" s="135" t="s">
        <v>472</v>
      </c>
      <c r="G81" s="178" t="s">
        <v>132</v>
      </c>
      <c r="H81" s="241"/>
      <c r="I81" s="241"/>
      <c r="J81" s="136">
        <f>47318.62+94637+189274</f>
        <v>331229.62</v>
      </c>
      <c r="K81" s="137">
        <v>1.0000000000000002</v>
      </c>
      <c r="L81" s="194">
        <f t="shared" si="7"/>
        <v>331229.62000000005</v>
      </c>
      <c r="M81" s="137">
        <v>0</v>
      </c>
      <c r="N81" s="191" t="s">
        <v>146</v>
      </c>
      <c r="O81" s="135" t="s">
        <v>50</v>
      </c>
      <c r="P81" s="199">
        <v>43186</v>
      </c>
      <c r="Q81" s="199">
        <f>P81+119</f>
        <v>43305</v>
      </c>
      <c r="R81" s="135"/>
      <c r="S81" s="135"/>
      <c r="T81" s="138" t="s">
        <v>53</v>
      </c>
      <c r="U81" s="200">
        <v>66</v>
      </c>
      <c r="V81" s="284">
        <f t="shared" si="8"/>
        <v>43305</v>
      </c>
      <c r="W81"/>
      <c r="X81"/>
    </row>
    <row r="82" spans="1:24" s="51" customFormat="1" ht="25.5" outlineLevel="1" x14ac:dyDescent="0.25">
      <c r="A82" s="197" t="s">
        <v>292</v>
      </c>
      <c r="B82" s="177" t="s">
        <v>143</v>
      </c>
      <c r="C82" s="178" t="s">
        <v>421</v>
      </c>
      <c r="D82" s="286" t="s">
        <v>353</v>
      </c>
      <c r="E82" s="179" t="s">
        <v>269</v>
      </c>
      <c r="F82" s="135" t="s">
        <v>422</v>
      </c>
      <c r="G82" s="178" t="s">
        <v>68</v>
      </c>
      <c r="H82" s="241"/>
      <c r="I82" s="241"/>
      <c r="J82" s="136">
        <v>1324921.1356466876</v>
      </c>
      <c r="K82" s="137">
        <v>0</v>
      </c>
      <c r="L82" s="194">
        <f t="shared" si="7"/>
        <v>0</v>
      </c>
      <c r="M82" s="137">
        <v>1</v>
      </c>
      <c r="N82" s="191" t="s">
        <v>146</v>
      </c>
      <c r="O82" s="135" t="s">
        <v>50</v>
      </c>
      <c r="P82" s="199">
        <v>43407</v>
      </c>
      <c r="Q82" s="199">
        <f>P82+60</f>
        <v>43467</v>
      </c>
      <c r="R82" s="135" t="s">
        <v>373</v>
      </c>
      <c r="S82" s="135" t="s">
        <v>153</v>
      </c>
      <c r="T82" s="138" t="s">
        <v>53</v>
      </c>
      <c r="U82" s="200">
        <v>119</v>
      </c>
      <c r="V82" s="284">
        <f t="shared" si="8"/>
        <v>43467</v>
      </c>
      <c r="W82"/>
      <c r="X82"/>
    </row>
    <row r="83" spans="1:24" s="51" customFormat="1" ht="38.25" outlineLevel="1" x14ac:dyDescent="0.25">
      <c r="A83" s="197" t="s">
        <v>487</v>
      </c>
      <c r="B83" s="177" t="s">
        <v>143</v>
      </c>
      <c r="C83" s="190" t="s">
        <v>465</v>
      </c>
      <c r="D83" s="286" t="s">
        <v>360</v>
      </c>
      <c r="E83" s="193" t="s">
        <v>303</v>
      </c>
      <c r="F83" s="135" t="s">
        <v>466</v>
      </c>
      <c r="G83" s="190" t="s">
        <v>132</v>
      </c>
      <c r="H83" s="135"/>
      <c r="I83" s="135"/>
      <c r="J83" s="136">
        <v>5993690.8517350163</v>
      </c>
      <c r="K83" s="137">
        <v>0.71000000000000008</v>
      </c>
      <c r="L83" s="194">
        <f t="shared" si="7"/>
        <v>4255520.5047318619</v>
      </c>
      <c r="M83" s="137">
        <v>0.28999999999999998</v>
      </c>
      <c r="N83" s="220" t="s">
        <v>146</v>
      </c>
      <c r="O83" s="135" t="s">
        <v>51</v>
      </c>
      <c r="P83" s="199">
        <v>43115</v>
      </c>
      <c r="Q83" s="199">
        <f>P83+119</f>
        <v>43234</v>
      </c>
      <c r="R83" s="135"/>
      <c r="S83" s="135"/>
      <c r="T83" s="138" t="s">
        <v>53</v>
      </c>
      <c r="U83" s="200">
        <v>119</v>
      </c>
      <c r="V83" s="284">
        <f t="shared" si="8"/>
        <v>43234</v>
      </c>
      <c r="W83"/>
      <c r="X83"/>
    </row>
    <row r="84" spans="1:24" s="51" customFormat="1" ht="38.25" outlineLevel="1" x14ac:dyDescent="0.25">
      <c r="A84" s="197" t="s">
        <v>488</v>
      </c>
      <c r="B84" s="177" t="s">
        <v>143</v>
      </c>
      <c r="C84" s="178" t="s">
        <v>423</v>
      </c>
      <c r="D84" s="286" t="s">
        <v>356</v>
      </c>
      <c r="E84" s="179" t="s">
        <v>304</v>
      </c>
      <c r="F84" s="135" t="s">
        <v>455</v>
      </c>
      <c r="G84" s="178" t="s">
        <v>132</v>
      </c>
      <c r="H84" s="135"/>
      <c r="I84" s="135"/>
      <c r="J84" s="136">
        <v>4731861.1987381699</v>
      </c>
      <c r="K84" s="137">
        <v>0.2</v>
      </c>
      <c r="L84" s="194">
        <f t="shared" si="7"/>
        <v>946372.23974763404</v>
      </c>
      <c r="M84" s="137">
        <v>0.8</v>
      </c>
      <c r="N84" s="191" t="s">
        <v>146</v>
      </c>
      <c r="O84" s="135" t="s">
        <v>51</v>
      </c>
      <c r="P84" s="199">
        <v>43480</v>
      </c>
      <c r="Q84" s="199">
        <f>P84+119</f>
        <v>43599</v>
      </c>
      <c r="R84" s="135"/>
      <c r="S84" s="135"/>
      <c r="T84" s="138" t="s">
        <v>53</v>
      </c>
      <c r="U84" s="200">
        <v>119</v>
      </c>
      <c r="V84" s="284">
        <f t="shared" si="8"/>
        <v>43599</v>
      </c>
      <c r="W84"/>
      <c r="X84"/>
    </row>
    <row r="85" spans="1:24" s="51" customFormat="1" ht="25.5" outlineLevel="1" x14ac:dyDescent="0.25">
      <c r="A85" s="197" t="s">
        <v>489</v>
      </c>
      <c r="B85" s="177" t="s">
        <v>143</v>
      </c>
      <c r="C85" s="190" t="s">
        <v>471</v>
      </c>
      <c r="D85" s="286" t="s">
        <v>354</v>
      </c>
      <c r="E85" s="190"/>
      <c r="F85" s="135" t="s">
        <v>424</v>
      </c>
      <c r="G85" s="190" t="s">
        <v>132</v>
      </c>
      <c r="H85" s="241"/>
      <c r="I85" s="241"/>
      <c r="J85" s="136">
        <v>315457.41324921139</v>
      </c>
      <c r="K85" s="137">
        <v>0.213947</v>
      </c>
      <c r="L85" s="194">
        <f t="shared" si="7"/>
        <v>67491.167192429028</v>
      </c>
      <c r="M85" s="137">
        <v>0.786053</v>
      </c>
      <c r="N85" s="191" t="s">
        <v>146</v>
      </c>
      <c r="O85" s="135" t="s">
        <v>50</v>
      </c>
      <c r="P85" s="199">
        <v>43407</v>
      </c>
      <c r="Q85" s="199">
        <f>P85+119</f>
        <v>43526</v>
      </c>
      <c r="R85" s="135"/>
      <c r="S85" s="135"/>
      <c r="T85" s="138" t="s">
        <v>53</v>
      </c>
      <c r="U85" s="200">
        <v>119</v>
      </c>
      <c r="V85" s="284">
        <f t="shared" si="8"/>
        <v>43526</v>
      </c>
      <c r="W85"/>
      <c r="X85"/>
    </row>
    <row r="86" spans="1:24" s="289" customFormat="1" ht="51" outlineLevel="1" x14ac:dyDescent="0.25">
      <c r="A86" s="197" t="s">
        <v>564</v>
      </c>
      <c r="B86" s="177" t="s">
        <v>143</v>
      </c>
      <c r="C86" s="287" t="s">
        <v>565</v>
      </c>
      <c r="D86" s="286" t="s">
        <v>352</v>
      </c>
      <c r="E86" s="193" t="s">
        <v>263</v>
      </c>
      <c r="F86" s="135" t="s">
        <v>153</v>
      </c>
      <c r="G86" s="134" t="s">
        <v>137</v>
      </c>
      <c r="H86" s="135"/>
      <c r="I86" s="135"/>
      <c r="J86" s="136">
        <v>1000000</v>
      </c>
      <c r="K86" s="137">
        <v>0.2</v>
      </c>
      <c r="L86" s="194">
        <f>J86*K86</f>
        <v>200000</v>
      </c>
      <c r="M86" s="137">
        <v>0.8</v>
      </c>
      <c r="N86" s="220" t="s">
        <v>146</v>
      </c>
      <c r="O86" s="135" t="s">
        <v>51</v>
      </c>
      <c r="P86" s="199">
        <v>43407</v>
      </c>
      <c r="Q86" s="199">
        <f>P86+15</f>
        <v>43422</v>
      </c>
      <c r="R86" s="135"/>
      <c r="S86" s="135"/>
      <c r="T86" s="138" t="s">
        <v>53</v>
      </c>
      <c r="U86" s="200">
        <v>119</v>
      </c>
      <c r="V86" s="284">
        <f>Q86</f>
        <v>43422</v>
      </c>
      <c r="W86" s="288"/>
      <c r="X86" s="288"/>
    </row>
    <row r="87" spans="1:24" s="145" customFormat="1" ht="20.25" customHeight="1" x14ac:dyDescent="0.25">
      <c r="A87" s="272"/>
      <c r="B87" s="146"/>
      <c r="C87" s="133"/>
      <c r="D87" s="133"/>
      <c r="E87" s="133"/>
      <c r="F87" s="133"/>
      <c r="G87" s="133"/>
      <c r="H87" s="150"/>
      <c r="I87" s="131" t="s">
        <v>315</v>
      </c>
      <c r="J87" s="211">
        <f>SUM(J73:J86)</f>
        <v>25881937.717791796</v>
      </c>
      <c r="K87" s="147"/>
      <c r="L87" s="211">
        <f>SUM(L72:L86)</f>
        <v>14064451.939212073</v>
      </c>
      <c r="M87" s="148"/>
      <c r="N87" s="133"/>
      <c r="O87" s="133"/>
      <c r="P87" s="133"/>
      <c r="Q87" s="133"/>
      <c r="R87" s="133"/>
      <c r="S87" s="133"/>
      <c r="T87" s="149"/>
      <c r="U87" s="200"/>
      <c r="V87" s="2"/>
      <c r="W87"/>
      <c r="X87"/>
    </row>
    <row r="88" spans="1:24" x14ac:dyDescent="0.25">
      <c r="U88" s="200"/>
      <c r="V88" s="2"/>
    </row>
    <row r="89" spans="1:24" ht="15.75" customHeight="1" x14ac:dyDescent="0.25">
      <c r="A89" s="124">
        <v>5</v>
      </c>
      <c r="B89" s="129" t="s">
        <v>119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2"/>
      <c r="U89" s="200"/>
      <c r="V89" s="2"/>
    </row>
    <row r="90" spans="1:24" ht="15" customHeight="1" x14ac:dyDescent="0.25">
      <c r="B90" s="529" t="s">
        <v>110</v>
      </c>
      <c r="C90" s="529" t="s">
        <v>43</v>
      </c>
      <c r="D90" s="529" t="s">
        <v>548</v>
      </c>
      <c r="E90" s="529" t="s">
        <v>262</v>
      </c>
      <c r="F90" s="529" t="s">
        <v>94</v>
      </c>
      <c r="G90" s="529" t="s">
        <v>95</v>
      </c>
      <c r="H90" s="533" t="s">
        <v>117</v>
      </c>
      <c r="I90" s="534"/>
      <c r="J90" s="532" t="s">
        <v>111</v>
      </c>
      <c r="K90" s="532"/>
      <c r="L90" s="532"/>
      <c r="M90" s="532"/>
      <c r="N90" s="529" t="s">
        <v>112</v>
      </c>
      <c r="O90" s="529" t="s">
        <v>113</v>
      </c>
      <c r="P90" s="529" t="s">
        <v>114</v>
      </c>
      <c r="Q90" s="529"/>
      <c r="R90" s="529" t="s">
        <v>102</v>
      </c>
      <c r="S90" s="529" t="s">
        <v>103</v>
      </c>
      <c r="T90" s="529" t="s">
        <v>52</v>
      </c>
      <c r="U90" s="200"/>
      <c r="V90" s="2"/>
    </row>
    <row r="91" spans="1:24" ht="25.5" x14ac:dyDescent="0.25">
      <c r="B91" s="529"/>
      <c r="C91" s="529"/>
      <c r="D91" s="529"/>
      <c r="E91" s="529"/>
      <c r="F91" s="529"/>
      <c r="G91" s="529"/>
      <c r="H91" s="535"/>
      <c r="I91" s="536"/>
      <c r="J91" s="267" t="s">
        <v>104</v>
      </c>
      <c r="K91" s="125" t="s">
        <v>105</v>
      </c>
      <c r="L91" s="285" t="s">
        <v>559</v>
      </c>
      <c r="M91" s="270" t="s">
        <v>106</v>
      </c>
      <c r="N91" s="529"/>
      <c r="O91" s="529"/>
      <c r="P91" s="267" t="s">
        <v>120</v>
      </c>
      <c r="Q91" s="267" t="s">
        <v>121</v>
      </c>
      <c r="R91" s="529"/>
      <c r="S91" s="529"/>
      <c r="T91" s="529"/>
      <c r="U91" s="200"/>
      <c r="V91" s="2"/>
    </row>
    <row r="92" spans="1:24" s="51" customFormat="1" ht="25.5" outlineLevel="1" x14ac:dyDescent="0.25">
      <c r="A92" s="197" t="s">
        <v>293</v>
      </c>
      <c r="B92" s="174" t="s">
        <v>143</v>
      </c>
      <c r="C92" s="195" t="s">
        <v>530</v>
      </c>
      <c r="D92" s="286" t="s">
        <v>361</v>
      </c>
      <c r="E92" s="195"/>
      <c r="F92" s="195" t="s">
        <v>455</v>
      </c>
      <c r="G92" s="134" t="s">
        <v>137</v>
      </c>
      <c r="H92" s="144"/>
      <c r="I92" s="144"/>
      <c r="J92" s="136">
        <v>63091.48264984227</v>
      </c>
      <c r="K92" s="137">
        <v>1</v>
      </c>
      <c r="L92" s="194">
        <f t="shared" ref="L92:L97" si="9">J92*K92</f>
        <v>63091.48264984227</v>
      </c>
      <c r="M92" s="137">
        <v>0</v>
      </c>
      <c r="N92" s="144" t="s">
        <v>150</v>
      </c>
      <c r="O92" s="135" t="s">
        <v>50</v>
      </c>
      <c r="P92" s="199">
        <v>43207</v>
      </c>
      <c r="Q92" s="199">
        <f t="shared" ref="Q92:Q97" si="10">P92+15</f>
        <v>43222</v>
      </c>
      <c r="R92" s="144"/>
      <c r="S92" s="144"/>
      <c r="T92" s="208" t="s">
        <v>53</v>
      </c>
      <c r="U92" s="200">
        <v>15</v>
      </c>
      <c r="V92" s="284">
        <f t="shared" ref="V92:V97" si="11">Q92</f>
        <v>43222</v>
      </c>
      <c r="W92"/>
      <c r="X92"/>
    </row>
    <row r="93" spans="1:24" s="51" customFormat="1" ht="63.75" outlineLevel="1" x14ac:dyDescent="0.25">
      <c r="A93" s="197" t="s">
        <v>528</v>
      </c>
      <c r="B93" s="177" t="s">
        <v>143</v>
      </c>
      <c r="C93" s="266" t="s">
        <v>531</v>
      </c>
      <c r="D93" s="286" t="s">
        <v>357</v>
      </c>
      <c r="E93" s="179" t="s">
        <v>173</v>
      </c>
      <c r="F93" s="256"/>
      <c r="G93" s="134" t="s">
        <v>137</v>
      </c>
      <c r="H93" s="135"/>
      <c r="I93" s="135"/>
      <c r="J93" s="136">
        <v>678696.92429022084</v>
      </c>
      <c r="K93" s="137">
        <v>9.2054766759971124E-2</v>
      </c>
      <c r="L93" s="194">
        <f t="shared" si="9"/>
        <v>62477.287066246063</v>
      </c>
      <c r="M93" s="137">
        <v>0.90794523324002896</v>
      </c>
      <c r="N93" s="191" t="s">
        <v>149</v>
      </c>
      <c r="O93" s="135" t="s">
        <v>50</v>
      </c>
      <c r="P93" s="199">
        <v>43286</v>
      </c>
      <c r="Q93" s="199">
        <f t="shared" si="10"/>
        <v>43301</v>
      </c>
      <c r="R93" s="198"/>
      <c r="S93" s="135"/>
      <c r="T93" s="138" t="s">
        <v>53</v>
      </c>
      <c r="U93" s="200">
        <v>119</v>
      </c>
      <c r="V93" s="284">
        <f t="shared" si="11"/>
        <v>43301</v>
      </c>
      <c r="W93"/>
      <c r="X93"/>
    </row>
    <row r="94" spans="1:24" s="51" customFormat="1" ht="38.25" outlineLevel="1" x14ac:dyDescent="0.25">
      <c r="A94" s="197" t="s">
        <v>294</v>
      </c>
      <c r="B94" s="177" t="s">
        <v>143</v>
      </c>
      <c r="C94" s="178" t="s">
        <v>534</v>
      </c>
      <c r="D94" s="286" t="s">
        <v>362</v>
      </c>
      <c r="E94" s="179" t="s">
        <v>301</v>
      </c>
      <c r="F94" s="135" t="s">
        <v>448</v>
      </c>
      <c r="G94" s="135" t="s">
        <v>137</v>
      </c>
      <c r="H94" s="135"/>
      <c r="I94" s="135"/>
      <c r="J94" s="136">
        <v>11356.46687697161</v>
      </c>
      <c r="K94" s="137">
        <v>1</v>
      </c>
      <c r="L94" s="194">
        <f t="shared" si="9"/>
        <v>11356.46687697161</v>
      </c>
      <c r="M94" s="137">
        <v>0</v>
      </c>
      <c r="N94" s="191" t="s">
        <v>146</v>
      </c>
      <c r="O94" s="135" t="s">
        <v>50</v>
      </c>
      <c r="P94" s="199">
        <v>43146</v>
      </c>
      <c r="Q94" s="199">
        <f t="shared" si="10"/>
        <v>43161</v>
      </c>
      <c r="R94" s="135"/>
      <c r="S94" s="135"/>
      <c r="T94" s="207" t="s">
        <v>53</v>
      </c>
      <c r="U94" s="200">
        <v>15</v>
      </c>
      <c r="V94" s="284">
        <f t="shared" si="11"/>
        <v>43161</v>
      </c>
      <c r="W94"/>
      <c r="X94"/>
    </row>
    <row r="95" spans="1:24" s="51" customFormat="1" ht="51" outlineLevel="1" x14ac:dyDescent="0.25">
      <c r="A95" s="197" t="s">
        <v>295</v>
      </c>
      <c r="B95" s="177" t="s">
        <v>143</v>
      </c>
      <c r="C95" s="178" t="s">
        <v>535</v>
      </c>
      <c r="D95" s="286" t="s">
        <v>363</v>
      </c>
      <c r="E95" s="179" t="s">
        <v>302</v>
      </c>
      <c r="F95" s="135" t="s">
        <v>424</v>
      </c>
      <c r="G95" s="135" t="s">
        <v>137</v>
      </c>
      <c r="H95" s="135"/>
      <c r="I95" s="135"/>
      <c r="J95" s="136">
        <v>94637.223974763401</v>
      </c>
      <c r="K95" s="137">
        <v>1.0000000000000002</v>
      </c>
      <c r="L95" s="194">
        <f t="shared" si="9"/>
        <v>94637.223974763416</v>
      </c>
      <c r="M95" s="137">
        <v>0</v>
      </c>
      <c r="N95" s="191" t="s">
        <v>146</v>
      </c>
      <c r="O95" s="135" t="s">
        <v>50</v>
      </c>
      <c r="P95" s="199">
        <v>43237</v>
      </c>
      <c r="Q95" s="199">
        <f t="shared" si="10"/>
        <v>43252</v>
      </c>
      <c r="R95" s="135"/>
      <c r="S95" s="135"/>
      <c r="T95" s="207" t="s">
        <v>53</v>
      </c>
      <c r="U95" s="200">
        <v>15</v>
      </c>
      <c r="V95" s="284">
        <f t="shared" si="11"/>
        <v>43252</v>
      </c>
      <c r="W95"/>
      <c r="X95"/>
    </row>
    <row r="96" spans="1:24" s="51" customFormat="1" outlineLevel="1" x14ac:dyDescent="0.25">
      <c r="A96" s="197" t="s">
        <v>529</v>
      </c>
      <c r="B96" s="177" t="s">
        <v>143</v>
      </c>
      <c r="C96" s="178" t="s">
        <v>449</v>
      </c>
      <c r="D96" s="286" t="s">
        <v>365</v>
      </c>
      <c r="E96" s="179" t="s">
        <v>307</v>
      </c>
      <c r="F96" s="135"/>
      <c r="G96" s="135" t="s">
        <v>137</v>
      </c>
      <c r="H96" s="135"/>
      <c r="I96" s="135"/>
      <c r="J96" s="136">
        <v>115000.31545741326</v>
      </c>
      <c r="K96" s="137">
        <v>0.4300001920170291</v>
      </c>
      <c r="L96" s="194">
        <f t="shared" si="9"/>
        <v>49450.157728706625</v>
      </c>
      <c r="M96" s="137">
        <v>0.56999980798297079</v>
      </c>
      <c r="N96" s="191" t="s">
        <v>149</v>
      </c>
      <c r="O96" s="135" t="s">
        <v>50</v>
      </c>
      <c r="P96" s="199">
        <v>44517</v>
      </c>
      <c r="Q96" s="199">
        <f t="shared" si="10"/>
        <v>44532</v>
      </c>
      <c r="R96" s="135"/>
      <c r="S96" s="135"/>
      <c r="T96" s="207" t="s">
        <v>53</v>
      </c>
      <c r="U96" s="200">
        <v>15</v>
      </c>
      <c r="V96" s="202">
        <f t="shared" si="11"/>
        <v>44532</v>
      </c>
      <c r="W96"/>
      <c r="X96"/>
    </row>
    <row r="97" spans="1:24" s="51" customFormat="1" outlineLevel="1" x14ac:dyDescent="0.25">
      <c r="A97" s="197" t="s">
        <v>296</v>
      </c>
      <c r="B97" s="177" t="s">
        <v>143</v>
      </c>
      <c r="C97" s="178" t="s">
        <v>450</v>
      </c>
      <c r="D97" s="286" t="s">
        <v>366</v>
      </c>
      <c r="E97" s="178"/>
      <c r="F97" s="135"/>
      <c r="G97" s="135" t="s">
        <v>137</v>
      </c>
      <c r="H97" s="135"/>
      <c r="I97" s="135"/>
      <c r="J97" s="136">
        <v>200000</v>
      </c>
      <c r="K97" s="137">
        <v>0.2</v>
      </c>
      <c r="L97" s="194">
        <f t="shared" si="9"/>
        <v>40000</v>
      </c>
      <c r="M97" s="141">
        <v>0.8</v>
      </c>
      <c r="N97" s="191" t="s">
        <v>276</v>
      </c>
      <c r="O97" s="135" t="s">
        <v>50</v>
      </c>
      <c r="P97" s="199">
        <v>44517</v>
      </c>
      <c r="Q97" s="199">
        <f t="shared" si="10"/>
        <v>44532</v>
      </c>
      <c r="R97" s="135"/>
      <c r="S97" s="135"/>
      <c r="T97" s="207" t="s">
        <v>53</v>
      </c>
      <c r="U97" s="200">
        <v>15</v>
      </c>
      <c r="V97" s="202">
        <f t="shared" si="11"/>
        <v>44532</v>
      </c>
      <c r="W97"/>
      <c r="X97"/>
    </row>
    <row r="98" spans="1:24" s="145" customFormat="1" ht="20.25" customHeight="1" x14ac:dyDescent="0.25">
      <c r="A98" s="272"/>
      <c r="B98" s="146"/>
      <c r="C98" s="133"/>
      <c r="D98" s="133"/>
      <c r="E98" s="133"/>
      <c r="F98" s="133"/>
      <c r="G98" s="133"/>
      <c r="H98" s="150" t="s">
        <v>316</v>
      </c>
      <c r="I98" s="150"/>
      <c r="J98" s="212">
        <f>SUM(J92:J97)</f>
        <v>1162782.4132492114</v>
      </c>
      <c r="K98" s="132"/>
      <c r="L98" s="212">
        <f>SUM(L92:L97)</f>
        <v>321012.61829652998</v>
      </c>
      <c r="M98" s="147"/>
      <c r="N98" s="133"/>
      <c r="O98" s="133"/>
      <c r="P98" s="133"/>
      <c r="Q98" s="133"/>
      <c r="R98" s="133"/>
      <c r="S98" s="133"/>
      <c r="T98" s="149"/>
      <c r="U98" s="200"/>
      <c r="V98" s="2"/>
      <c r="W98"/>
      <c r="X98"/>
    </row>
    <row r="99" spans="1:24" x14ac:dyDescent="0.25">
      <c r="U99" s="200"/>
      <c r="V99" s="2"/>
    </row>
    <row r="100" spans="1:24" ht="15.75" customHeight="1" x14ac:dyDescent="0.25">
      <c r="A100" s="124"/>
      <c r="B100" s="129" t="s">
        <v>122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2"/>
      <c r="U100" s="200"/>
      <c r="V100" s="2"/>
    </row>
    <row r="101" spans="1:24" ht="15" customHeight="1" x14ac:dyDescent="0.25">
      <c r="A101" s="272">
        <v>6</v>
      </c>
      <c r="B101" s="529" t="s">
        <v>110</v>
      </c>
      <c r="C101" s="529" t="s">
        <v>43</v>
      </c>
      <c r="D101" s="529" t="s">
        <v>548</v>
      </c>
      <c r="E101" s="529" t="s">
        <v>262</v>
      </c>
      <c r="F101" s="529" t="s">
        <v>94</v>
      </c>
      <c r="G101" s="529" t="s">
        <v>95</v>
      </c>
      <c r="H101" s="533" t="s">
        <v>117</v>
      </c>
      <c r="I101" s="534"/>
      <c r="J101" s="532" t="s">
        <v>111</v>
      </c>
      <c r="K101" s="532"/>
      <c r="L101" s="532"/>
      <c r="M101" s="532"/>
      <c r="N101" s="529" t="s">
        <v>112</v>
      </c>
      <c r="O101" s="529" t="s">
        <v>113</v>
      </c>
      <c r="P101" s="529" t="s">
        <v>114</v>
      </c>
      <c r="Q101" s="529"/>
      <c r="R101" s="529" t="s">
        <v>102</v>
      </c>
      <c r="S101" s="529" t="s">
        <v>103</v>
      </c>
      <c r="T101" s="529" t="s">
        <v>52</v>
      </c>
      <c r="U101" s="200"/>
      <c r="V101" s="2"/>
    </row>
    <row r="102" spans="1:24" ht="36" customHeight="1" x14ac:dyDescent="0.25">
      <c r="B102" s="529"/>
      <c r="C102" s="529"/>
      <c r="D102" s="529"/>
      <c r="E102" s="529"/>
      <c r="F102" s="529"/>
      <c r="G102" s="529"/>
      <c r="H102" s="535"/>
      <c r="I102" s="536"/>
      <c r="J102" s="267" t="s">
        <v>104</v>
      </c>
      <c r="K102" s="125" t="s">
        <v>105</v>
      </c>
      <c r="L102" s="285" t="s">
        <v>559</v>
      </c>
      <c r="M102" s="270" t="s">
        <v>106</v>
      </c>
      <c r="N102" s="529"/>
      <c r="O102" s="529"/>
      <c r="P102" s="267" t="s">
        <v>123</v>
      </c>
      <c r="Q102" s="267" t="s">
        <v>108</v>
      </c>
      <c r="R102" s="529"/>
      <c r="S102" s="529"/>
      <c r="T102" s="529"/>
      <c r="U102" s="200"/>
      <c r="V102" s="2"/>
    </row>
    <row r="103" spans="1:24" s="51" customFormat="1" ht="69" customHeight="1" outlineLevel="1" x14ac:dyDescent="0.25">
      <c r="A103" s="197" t="s">
        <v>297</v>
      </c>
      <c r="B103" s="174" t="s">
        <v>143</v>
      </c>
      <c r="C103" s="253" t="s">
        <v>460</v>
      </c>
      <c r="D103" s="286" t="s">
        <v>367</v>
      </c>
      <c r="E103" s="144" t="s">
        <v>305</v>
      </c>
      <c r="F103" s="135" t="s">
        <v>461</v>
      </c>
      <c r="G103" s="134" t="s">
        <v>68</v>
      </c>
      <c r="H103" s="158"/>
      <c r="I103" s="159"/>
      <c r="J103" s="136">
        <v>141955.83596214512</v>
      </c>
      <c r="K103" s="137">
        <v>0</v>
      </c>
      <c r="L103" s="194">
        <f>J103*K103</f>
        <v>0</v>
      </c>
      <c r="M103" s="137">
        <v>1</v>
      </c>
      <c r="N103" s="191" t="s">
        <v>146</v>
      </c>
      <c r="O103" s="134" t="s">
        <v>50</v>
      </c>
      <c r="P103" s="199">
        <v>43348</v>
      </c>
      <c r="Q103" s="199">
        <f>P103+60</f>
        <v>43408</v>
      </c>
      <c r="R103" s="134" t="s">
        <v>374</v>
      </c>
      <c r="S103" s="134"/>
      <c r="T103" s="143" t="s">
        <v>53</v>
      </c>
      <c r="U103" s="200">
        <v>119</v>
      </c>
      <c r="V103" s="284">
        <f>Q103</f>
        <v>43408</v>
      </c>
      <c r="W103"/>
      <c r="X103"/>
    </row>
    <row r="104" spans="1:24" s="51" customFormat="1" ht="53.25" customHeight="1" outlineLevel="1" x14ac:dyDescent="0.25">
      <c r="A104" s="197" t="s">
        <v>298</v>
      </c>
      <c r="B104" s="174" t="s">
        <v>143</v>
      </c>
      <c r="C104" s="134" t="s">
        <v>454</v>
      </c>
      <c r="D104" s="286" t="s">
        <v>355</v>
      </c>
      <c r="E104" s="144"/>
      <c r="F104" s="135" t="s">
        <v>424</v>
      </c>
      <c r="G104" s="134" t="s">
        <v>68</v>
      </c>
      <c r="H104" s="158"/>
      <c r="I104" s="159"/>
      <c r="J104" s="136">
        <v>78864.353312302846</v>
      </c>
      <c r="K104" s="137">
        <v>0</v>
      </c>
      <c r="L104" s="194">
        <f>J104*K104</f>
        <v>0</v>
      </c>
      <c r="M104" s="137">
        <v>1</v>
      </c>
      <c r="N104" s="191" t="s">
        <v>146</v>
      </c>
      <c r="O104" s="134" t="s">
        <v>50</v>
      </c>
      <c r="P104" s="199">
        <v>43348</v>
      </c>
      <c r="Q104" s="199">
        <f>P104+60</f>
        <v>43408</v>
      </c>
      <c r="R104" s="134" t="s">
        <v>374</v>
      </c>
      <c r="S104" s="134"/>
      <c r="T104" s="143" t="s">
        <v>53</v>
      </c>
      <c r="U104" s="200">
        <v>119</v>
      </c>
      <c r="V104" s="284">
        <f>Q104</f>
        <v>43408</v>
      </c>
      <c r="W104"/>
      <c r="X104"/>
    </row>
    <row r="105" spans="1:24" s="51" customFormat="1" ht="53.25" customHeight="1" outlineLevel="1" x14ac:dyDescent="0.25">
      <c r="A105" s="197" t="s">
        <v>452</v>
      </c>
      <c r="B105" s="180" t="s">
        <v>143</v>
      </c>
      <c r="C105" s="139" t="s">
        <v>451</v>
      </c>
      <c r="D105" s="286" t="s">
        <v>153</v>
      </c>
      <c r="E105" s="139"/>
      <c r="F105" s="195" t="s">
        <v>455</v>
      </c>
      <c r="G105" s="153" t="s">
        <v>66</v>
      </c>
      <c r="H105" s="160"/>
      <c r="I105" s="161"/>
      <c r="J105" s="136">
        <v>100000</v>
      </c>
      <c r="K105" s="141">
        <v>0.2</v>
      </c>
      <c r="L105" s="194">
        <f>J105*K105</f>
        <v>20000</v>
      </c>
      <c r="M105" s="137">
        <v>0.8</v>
      </c>
      <c r="N105" s="191" t="s">
        <v>150</v>
      </c>
      <c r="O105" s="139" t="s">
        <v>51</v>
      </c>
      <c r="P105" s="199"/>
      <c r="Q105" s="199"/>
      <c r="R105" s="134"/>
      <c r="S105" s="139"/>
      <c r="T105" s="142" t="s">
        <v>53</v>
      </c>
      <c r="U105" s="200">
        <v>0</v>
      </c>
      <c r="V105" s="202">
        <f>Q105</f>
        <v>0</v>
      </c>
      <c r="W105"/>
      <c r="X105"/>
    </row>
    <row r="106" spans="1:24" s="51" customFormat="1" ht="53.25" customHeight="1" outlineLevel="1" x14ac:dyDescent="0.25">
      <c r="A106" s="197" t="s">
        <v>464</v>
      </c>
      <c r="B106" s="180" t="s">
        <v>143</v>
      </c>
      <c r="C106" s="139" t="s">
        <v>533</v>
      </c>
      <c r="D106" s="286" t="s">
        <v>334</v>
      </c>
      <c r="E106" s="139"/>
      <c r="F106" s="195" t="s">
        <v>455</v>
      </c>
      <c r="G106" s="153" t="s">
        <v>66</v>
      </c>
      <c r="H106" s="160"/>
      <c r="I106" s="161"/>
      <c r="J106" s="136">
        <v>126800</v>
      </c>
      <c r="K106" s="141">
        <v>0.57999999999999996</v>
      </c>
      <c r="L106" s="194">
        <f>J106*K106</f>
        <v>73544</v>
      </c>
      <c r="M106" s="137">
        <v>0.42</v>
      </c>
      <c r="N106" s="191" t="s">
        <v>150</v>
      </c>
      <c r="O106" s="139" t="s">
        <v>51</v>
      </c>
      <c r="P106" s="199">
        <v>43193</v>
      </c>
      <c r="Q106" s="199">
        <f>P106+60</f>
        <v>43253</v>
      </c>
      <c r="R106" s="134"/>
      <c r="S106" s="139"/>
      <c r="T106" s="138" t="s">
        <v>53</v>
      </c>
      <c r="U106" s="200">
        <v>0</v>
      </c>
      <c r="V106" s="284">
        <f>Q106</f>
        <v>43253</v>
      </c>
      <c r="W106"/>
      <c r="X106"/>
    </row>
    <row r="107" spans="1:24" s="145" customFormat="1" ht="20.25" customHeight="1" x14ac:dyDescent="0.25">
      <c r="A107" s="272"/>
      <c r="B107" s="146"/>
      <c r="C107" s="133"/>
      <c r="D107" s="133"/>
      <c r="E107" s="133"/>
      <c r="F107" s="133"/>
      <c r="G107" s="133"/>
      <c r="H107" s="150"/>
      <c r="I107" s="131" t="s">
        <v>318</v>
      </c>
      <c r="J107" s="211">
        <f>SUM(J103:J106)</f>
        <v>447620.18927444797</v>
      </c>
      <c r="K107" s="147"/>
      <c r="L107" s="211">
        <f>SUM(L103:L106)</f>
        <v>93544</v>
      </c>
      <c r="M107" s="148"/>
      <c r="N107" s="133"/>
      <c r="O107" s="133"/>
      <c r="P107" s="133"/>
      <c r="Q107" s="133"/>
      <c r="R107" s="133"/>
      <c r="S107" s="133"/>
      <c r="T107" s="149"/>
      <c r="U107" s="200"/>
      <c r="V107" s="2"/>
      <c r="W107"/>
      <c r="X107"/>
    </row>
    <row r="108" spans="1:24" x14ac:dyDescent="0.25">
      <c r="H108" s="28"/>
      <c r="I108" s="28"/>
      <c r="J108" s="28"/>
      <c r="K108" s="29"/>
      <c r="L108" s="29"/>
      <c r="M108" s="30"/>
      <c r="N108" s="30"/>
      <c r="O108" s="28"/>
      <c r="P108" s="28"/>
      <c r="Q108" s="28"/>
      <c r="R108" s="28"/>
      <c r="S108" s="28"/>
      <c r="T108" s="28"/>
      <c r="U108" s="200"/>
      <c r="V108" s="2"/>
    </row>
    <row r="109" spans="1:24" ht="15.75" customHeight="1" x14ac:dyDescent="0.25">
      <c r="A109" s="76">
        <v>7</v>
      </c>
      <c r="B109" s="129" t="s">
        <v>457</v>
      </c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2"/>
      <c r="U109" s="200"/>
      <c r="V109" s="2"/>
    </row>
    <row r="110" spans="1:24" ht="15" customHeight="1" x14ac:dyDescent="0.25">
      <c r="B110" s="529" t="s">
        <v>110</v>
      </c>
      <c r="C110" s="529" t="s">
        <v>124</v>
      </c>
      <c r="D110" s="529" t="s">
        <v>548</v>
      </c>
      <c r="E110" s="529" t="s">
        <v>262</v>
      </c>
      <c r="F110" s="529" t="s">
        <v>94</v>
      </c>
      <c r="G110" s="529"/>
      <c r="H110" s="529" t="s">
        <v>97</v>
      </c>
      <c r="I110" s="529"/>
      <c r="J110" s="532" t="s">
        <v>111</v>
      </c>
      <c r="K110" s="532"/>
      <c r="L110" s="532"/>
      <c r="M110" s="532"/>
      <c r="N110" s="529" t="s">
        <v>112</v>
      </c>
      <c r="O110" s="553" t="s">
        <v>125</v>
      </c>
      <c r="P110" s="529" t="s">
        <v>114</v>
      </c>
      <c r="Q110" s="529"/>
      <c r="R110" s="533" t="s">
        <v>126</v>
      </c>
      <c r="S110" s="529" t="s">
        <v>103</v>
      </c>
      <c r="T110" s="529" t="s">
        <v>52</v>
      </c>
      <c r="U110" s="200"/>
      <c r="V110" s="2"/>
    </row>
    <row r="111" spans="1:24" ht="53.25" customHeight="1" x14ac:dyDescent="0.25">
      <c r="B111" s="529"/>
      <c r="C111" s="529"/>
      <c r="D111" s="529"/>
      <c r="E111" s="529"/>
      <c r="F111" s="529"/>
      <c r="G111" s="529"/>
      <c r="H111" s="529"/>
      <c r="I111" s="529"/>
      <c r="J111" s="267" t="s">
        <v>104</v>
      </c>
      <c r="K111" s="267" t="s">
        <v>105</v>
      </c>
      <c r="L111" s="285" t="s">
        <v>559</v>
      </c>
      <c r="M111" s="125" t="s">
        <v>106</v>
      </c>
      <c r="N111" s="529"/>
      <c r="O111" s="553"/>
      <c r="P111" s="267" t="s">
        <v>127</v>
      </c>
      <c r="Q111" s="267" t="s">
        <v>128</v>
      </c>
      <c r="R111" s="535"/>
      <c r="S111" s="529"/>
      <c r="T111" s="529"/>
      <c r="U111" s="200"/>
      <c r="V111" s="2"/>
    </row>
    <row r="112" spans="1:24" s="51" customFormat="1" ht="24.6" customHeight="1" outlineLevel="1" x14ac:dyDescent="0.25">
      <c r="A112" s="197" t="s">
        <v>526</v>
      </c>
      <c r="B112" s="177" t="s">
        <v>143</v>
      </c>
      <c r="C112" s="190" t="s">
        <v>458</v>
      </c>
      <c r="D112" s="286" t="s">
        <v>368</v>
      </c>
      <c r="E112" s="135"/>
      <c r="F112" s="546" t="s">
        <v>573</v>
      </c>
      <c r="G112" s="547"/>
      <c r="H112" s="162"/>
      <c r="I112" s="163"/>
      <c r="J112" s="136">
        <v>0</v>
      </c>
      <c r="K112" s="137">
        <v>0</v>
      </c>
      <c r="L112" s="194">
        <f>J112*K112</f>
        <v>0</v>
      </c>
      <c r="M112" s="137">
        <v>0</v>
      </c>
      <c r="N112" s="191" t="s">
        <v>146</v>
      </c>
      <c r="O112" s="139" t="s">
        <v>51</v>
      </c>
      <c r="P112" s="280">
        <v>43192</v>
      </c>
      <c r="Q112" s="281">
        <f>P112+45</f>
        <v>43237</v>
      </c>
      <c r="R112" s="135"/>
      <c r="S112" s="135"/>
      <c r="T112" s="138" t="s">
        <v>53</v>
      </c>
      <c r="U112" s="200">
        <v>0</v>
      </c>
      <c r="V112" s="284">
        <f>Q112</f>
        <v>43237</v>
      </c>
      <c r="W112"/>
      <c r="X112"/>
    </row>
    <row r="113" spans="1:24" s="51" customFormat="1" ht="25.15" customHeight="1" outlineLevel="1" x14ac:dyDescent="0.25">
      <c r="A113" s="197" t="s">
        <v>475</v>
      </c>
      <c r="B113" s="177" t="s">
        <v>143</v>
      </c>
      <c r="C113" s="178" t="s">
        <v>527</v>
      </c>
      <c r="D113" s="286" t="s">
        <v>538</v>
      </c>
      <c r="E113" s="242"/>
      <c r="F113" s="546" t="s">
        <v>474</v>
      </c>
      <c r="G113" s="547"/>
      <c r="H113" s="243"/>
      <c r="I113" s="244"/>
      <c r="J113" s="136">
        <v>0</v>
      </c>
      <c r="K113" s="219">
        <v>0</v>
      </c>
      <c r="L113" s="194">
        <f>J113*K113</f>
        <v>0</v>
      </c>
      <c r="M113" s="219">
        <v>0</v>
      </c>
      <c r="N113" s="191" t="s">
        <v>146</v>
      </c>
      <c r="O113" s="139" t="s">
        <v>51</v>
      </c>
      <c r="P113" s="280">
        <v>43377</v>
      </c>
      <c r="Q113" s="282">
        <f>P113+45</f>
        <v>43422</v>
      </c>
      <c r="R113" s="242"/>
      <c r="S113" s="242"/>
      <c r="T113" s="138" t="s">
        <v>53</v>
      </c>
      <c r="U113" s="200">
        <v>0</v>
      </c>
      <c r="V113" s="284">
        <f>Q113</f>
        <v>43422</v>
      </c>
      <c r="W113"/>
      <c r="X113"/>
    </row>
    <row r="114" spans="1:24" s="51" customFormat="1" ht="207" customHeight="1" outlineLevel="1" x14ac:dyDescent="0.25">
      <c r="A114" s="197" t="s">
        <v>476</v>
      </c>
      <c r="B114" s="180" t="s">
        <v>143</v>
      </c>
      <c r="C114" s="178" t="s">
        <v>572</v>
      </c>
      <c r="D114" s="286" t="s">
        <v>369</v>
      </c>
      <c r="E114" s="139"/>
      <c r="F114" s="546" t="s">
        <v>491</v>
      </c>
      <c r="G114" s="547"/>
      <c r="H114" s="160"/>
      <c r="I114" s="161"/>
      <c r="J114" s="140">
        <v>437406.94006309152</v>
      </c>
      <c r="K114" s="141">
        <v>0.71489845519191086</v>
      </c>
      <c r="L114" s="194">
        <f>J114*K114</f>
        <v>312701.5457413249</v>
      </c>
      <c r="M114" s="141">
        <v>0.28510154480808897</v>
      </c>
      <c r="N114" s="191" t="s">
        <v>145</v>
      </c>
      <c r="O114" s="139" t="s">
        <v>51</v>
      </c>
      <c r="P114" s="280">
        <v>43133</v>
      </c>
      <c r="Q114" s="283">
        <f>P114+45</f>
        <v>43178</v>
      </c>
      <c r="R114" s="139"/>
      <c r="S114" s="139"/>
      <c r="T114" s="138" t="s">
        <v>53</v>
      </c>
      <c r="U114" s="200">
        <v>0</v>
      </c>
      <c r="V114" s="284">
        <f>Q114</f>
        <v>43178</v>
      </c>
      <c r="W114"/>
      <c r="X114"/>
    </row>
    <row r="115" spans="1:24" s="51" customFormat="1" ht="25.5" outlineLevel="1" x14ac:dyDescent="0.25">
      <c r="A115" s="197" t="s">
        <v>477</v>
      </c>
      <c r="B115" s="177" t="s">
        <v>143</v>
      </c>
      <c r="C115" s="178" t="s">
        <v>425</v>
      </c>
      <c r="D115" s="286" t="s">
        <v>359</v>
      </c>
      <c r="E115" s="179" t="s">
        <v>306</v>
      </c>
      <c r="F115" s="548" t="s">
        <v>571</v>
      </c>
      <c r="G115" s="549"/>
      <c r="H115" s="135"/>
      <c r="I115" s="194"/>
      <c r="J115" s="136">
        <v>115302.83911671925</v>
      </c>
      <c r="K115" s="137">
        <v>0.41999945281934831</v>
      </c>
      <c r="L115" s="194">
        <f>J115*K115</f>
        <v>48427.129337539431</v>
      </c>
      <c r="M115" s="137">
        <v>0.58000054718065175</v>
      </c>
      <c r="N115" s="191" t="s">
        <v>149</v>
      </c>
      <c r="O115" s="139" t="s">
        <v>51</v>
      </c>
      <c r="P115" s="199">
        <v>43133</v>
      </c>
      <c r="Q115" s="199">
        <f>P115+45</f>
        <v>43178</v>
      </c>
      <c r="R115" s="135"/>
      <c r="S115" s="135"/>
      <c r="T115" s="138" t="s">
        <v>53</v>
      </c>
      <c r="U115" s="200">
        <v>119</v>
      </c>
      <c r="V115" s="284">
        <f>Q115</f>
        <v>43178</v>
      </c>
      <c r="W115"/>
      <c r="X115"/>
    </row>
    <row r="116" spans="1:24" s="145" customFormat="1" ht="20.25" customHeight="1" x14ac:dyDescent="0.25">
      <c r="A116" s="272"/>
      <c r="B116" s="146"/>
      <c r="C116" s="133"/>
      <c r="D116" s="133"/>
      <c r="E116" s="133"/>
      <c r="F116" s="133"/>
      <c r="G116" s="133"/>
      <c r="H116" s="150"/>
      <c r="I116" s="131" t="s">
        <v>317</v>
      </c>
      <c r="J116" s="210">
        <f>SUM(J112:J115)</f>
        <v>552709.77917981078</v>
      </c>
      <c r="K116" s="147"/>
      <c r="L116" s="210">
        <f>SUM(L112:L114)</f>
        <v>312701.5457413249</v>
      </c>
      <c r="M116" s="155"/>
      <c r="N116" s="164"/>
      <c r="O116" s="133"/>
      <c r="P116" s="133"/>
      <c r="Q116" s="133"/>
      <c r="R116" s="133"/>
      <c r="S116" s="133"/>
      <c r="T116" s="149"/>
      <c r="U116" s="200"/>
      <c r="V116" s="76"/>
      <c r="W116"/>
      <c r="X116"/>
    </row>
    <row r="117" spans="1:24" x14ac:dyDescent="0.25">
      <c r="U117" s="200"/>
    </row>
    <row r="118" spans="1:24" s="145" customFormat="1" x14ac:dyDescent="0.25">
      <c r="A118" s="272"/>
      <c r="B118" s="166"/>
      <c r="C118" s="167"/>
      <c r="D118" s="167"/>
      <c r="E118" s="167"/>
      <c r="F118" s="167"/>
      <c r="G118" s="167"/>
      <c r="H118" s="167"/>
      <c r="I118" s="168" t="s">
        <v>320</v>
      </c>
      <c r="J118" s="209">
        <f>SUM(J116,J107,J98,J87,J67,J48,J27)</f>
        <v>202155983.59129336</v>
      </c>
      <c r="K118" s="169"/>
      <c r="L118" s="170"/>
      <c r="M118" s="170"/>
      <c r="N118" s="167"/>
      <c r="O118" s="167"/>
      <c r="P118" s="167"/>
      <c r="Q118" s="167"/>
      <c r="R118" s="167"/>
      <c r="S118" s="167"/>
      <c r="T118" s="171"/>
      <c r="U118" s="200"/>
      <c r="V118" s="76"/>
      <c r="W118"/>
      <c r="X118"/>
    </row>
    <row r="120" spans="1:24" x14ac:dyDescent="0.25">
      <c r="A120" s="165"/>
      <c r="B120" s="550" t="s">
        <v>48</v>
      </c>
      <c r="C120" s="58" t="s">
        <v>49</v>
      </c>
      <c r="D120" s="119"/>
      <c r="E120" s="119"/>
      <c r="F120" s="59"/>
    </row>
    <row r="121" spans="1:24" x14ac:dyDescent="0.25">
      <c r="A121" s="165"/>
      <c r="B121" s="551"/>
      <c r="C121" s="58" t="s">
        <v>50</v>
      </c>
      <c r="D121" s="119"/>
      <c r="E121" s="119"/>
      <c r="F121" s="59"/>
    </row>
    <row r="122" spans="1:24" x14ac:dyDescent="0.25">
      <c r="A122" s="165"/>
      <c r="B122" s="552"/>
      <c r="C122" s="60" t="s">
        <v>51</v>
      </c>
      <c r="D122" s="120"/>
      <c r="E122" s="120"/>
      <c r="F122" s="59"/>
    </row>
    <row r="123" spans="1:24" x14ac:dyDescent="0.25">
      <c r="A123" s="165"/>
      <c r="B123" s="59"/>
      <c r="C123" s="59"/>
      <c r="D123" s="59"/>
      <c r="E123" s="59"/>
      <c r="F123" s="59"/>
    </row>
    <row r="124" spans="1:24" x14ac:dyDescent="0.25">
      <c r="A124" s="165"/>
      <c r="B124" s="537" t="s">
        <v>52</v>
      </c>
      <c r="C124" s="58" t="s">
        <v>53</v>
      </c>
      <c r="D124" s="119"/>
      <c r="E124" s="119"/>
      <c r="F124" s="59"/>
    </row>
    <row r="125" spans="1:24" x14ac:dyDescent="0.25">
      <c r="A125" s="165"/>
      <c r="B125" s="538"/>
      <c r="C125" s="58" t="s">
        <v>54</v>
      </c>
      <c r="D125" s="119"/>
      <c r="E125" s="119"/>
      <c r="F125" s="59"/>
    </row>
    <row r="126" spans="1:24" x14ac:dyDescent="0.25">
      <c r="A126" s="165"/>
      <c r="B126" s="538"/>
      <c r="C126" s="58" t="s">
        <v>55</v>
      </c>
      <c r="D126" s="119"/>
      <c r="E126" s="119"/>
      <c r="F126" s="59"/>
    </row>
    <row r="127" spans="1:24" x14ac:dyDescent="0.25">
      <c r="A127" s="165"/>
      <c r="B127" s="538"/>
      <c r="C127" s="58" t="s">
        <v>56</v>
      </c>
      <c r="D127" s="119"/>
      <c r="E127" s="119"/>
      <c r="F127" s="59"/>
    </row>
    <row r="128" spans="1:24" x14ac:dyDescent="0.25">
      <c r="A128" s="165"/>
      <c r="B128" s="538"/>
      <c r="C128" s="58" t="s">
        <v>57</v>
      </c>
      <c r="D128" s="119"/>
      <c r="E128" s="119"/>
      <c r="F128" s="59"/>
    </row>
    <row r="129" spans="1:6" x14ac:dyDescent="0.25">
      <c r="A129" s="165"/>
      <c r="B129" s="538"/>
      <c r="C129" s="58" t="s">
        <v>129</v>
      </c>
      <c r="D129" s="119"/>
      <c r="E129" s="119"/>
      <c r="F129" s="59"/>
    </row>
    <row r="130" spans="1:6" x14ac:dyDescent="0.25">
      <c r="A130" s="165"/>
      <c r="B130" s="538"/>
      <c r="C130" s="58" t="s">
        <v>59</v>
      </c>
      <c r="D130" s="119"/>
      <c r="E130" s="119"/>
      <c r="F130" s="59"/>
    </row>
    <row r="131" spans="1:6" x14ac:dyDescent="0.25">
      <c r="A131" s="165"/>
      <c r="B131" s="539"/>
      <c r="C131" s="58" t="s">
        <v>130</v>
      </c>
      <c r="D131" s="119"/>
      <c r="E131" s="119"/>
      <c r="F131" s="59"/>
    </row>
    <row r="132" spans="1:6" x14ac:dyDescent="0.25">
      <c r="A132" s="165"/>
      <c r="B132" s="59"/>
      <c r="C132" s="59"/>
      <c r="D132" s="59"/>
      <c r="E132" s="59"/>
      <c r="F132" s="59"/>
    </row>
    <row r="133" spans="1:6" ht="22.5" x14ac:dyDescent="0.25">
      <c r="A133" s="165"/>
      <c r="B133" s="540" t="s">
        <v>62</v>
      </c>
      <c r="C133" s="541" t="s">
        <v>131</v>
      </c>
      <c r="D133" s="121"/>
      <c r="E133" s="121"/>
      <c r="F133" s="58" t="s">
        <v>132</v>
      </c>
    </row>
    <row r="134" spans="1:6" x14ac:dyDescent="0.25">
      <c r="A134" s="165"/>
      <c r="B134" s="540"/>
      <c r="C134" s="541"/>
      <c r="D134" s="121"/>
      <c r="E134" s="121"/>
      <c r="F134" s="58" t="s">
        <v>133</v>
      </c>
    </row>
    <row r="135" spans="1:6" ht="22.5" x14ac:dyDescent="0.25">
      <c r="A135" s="165"/>
      <c r="B135" s="540"/>
      <c r="C135" s="541"/>
      <c r="D135" s="121"/>
      <c r="E135" s="121"/>
      <c r="F135" s="58" t="s">
        <v>66</v>
      </c>
    </row>
    <row r="136" spans="1:6" x14ac:dyDescent="0.25">
      <c r="A136" s="165"/>
      <c r="B136" s="540"/>
      <c r="C136" s="541"/>
      <c r="D136" s="121"/>
      <c r="E136" s="121"/>
      <c r="F136" s="58" t="s">
        <v>67</v>
      </c>
    </row>
    <row r="137" spans="1:6" x14ac:dyDescent="0.25">
      <c r="A137" s="165"/>
      <c r="B137" s="540"/>
      <c r="C137" s="541"/>
      <c r="D137" s="121"/>
      <c r="E137" s="121"/>
      <c r="F137" s="58" t="s">
        <v>68</v>
      </c>
    </row>
    <row r="138" spans="1:6" x14ac:dyDescent="0.25">
      <c r="A138" s="165"/>
      <c r="B138" s="540"/>
      <c r="C138" s="541"/>
      <c r="D138" s="121"/>
      <c r="E138" s="121"/>
      <c r="F138" s="58" t="s">
        <v>134</v>
      </c>
    </row>
    <row r="139" spans="1:6" x14ac:dyDescent="0.25">
      <c r="A139" s="165"/>
      <c r="B139" s="540"/>
      <c r="C139" s="541"/>
      <c r="D139" s="121"/>
      <c r="E139" s="121"/>
      <c r="F139" s="58" t="s">
        <v>70</v>
      </c>
    </row>
    <row r="140" spans="1:6" x14ac:dyDescent="0.25">
      <c r="A140" s="165"/>
      <c r="B140" s="540"/>
      <c r="C140" s="542" t="s">
        <v>71</v>
      </c>
      <c r="D140" s="122"/>
      <c r="E140" s="122"/>
      <c r="F140" s="58" t="s">
        <v>72</v>
      </c>
    </row>
    <row r="141" spans="1:6" x14ac:dyDescent="0.25">
      <c r="A141" s="165"/>
      <c r="B141" s="540"/>
      <c r="C141" s="542"/>
      <c r="D141" s="122"/>
      <c r="E141" s="122"/>
      <c r="F141" s="58" t="s">
        <v>73</v>
      </c>
    </row>
    <row r="142" spans="1:6" x14ac:dyDescent="0.25">
      <c r="A142" s="165"/>
      <c r="B142" s="540"/>
      <c r="C142" s="542"/>
      <c r="D142" s="122"/>
      <c r="E142" s="122"/>
      <c r="F142" s="58" t="s">
        <v>74</v>
      </c>
    </row>
    <row r="143" spans="1:6" x14ac:dyDescent="0.25">
      <c r="A143" s="165"/>
      <c r="B143" s="540"/>
      <c r="C143" s="542"/>
      <c r="D143" s="122"/>
      <c r="E143" s="122"/>
      <c r="F143" s="58" t="s">
        <v>67</v>
      </c>
    </row>
    <row r="144" spans="1:6" x14ac:dyDescent="0.25">
      <c r="A144" s="165"/>
      <c r="B144" s="540"/>
      <c r="C144" s="542"/>
      <c r="D144" s="122"/>
      <c r="E144" s="122"/>
      <c r="F144" s="58" t="s">
        <v>68</v>
      </c>
    </row>
    <row r="145" spans="1:6" x14ac:dyDescent="0.25">
      <c r="A145" s="165"/>
      <c r="B145" s="540"/>
      <c r="C145" s="542"/>
      <c r="D145" s="122"/>
      <c r="E145" s="122"/>
      <c r="F145" s="58" t="s">
        <v>135</v>
      </c>
    </row>
    <row r="146" spans="1:6" ht="22.5" x14ac:dyDescent="0.25">
      <c r="A146" s="165"/>
      <c r="B146" s="540"/>
      <c r="C146" s="542"/>
      <c r="D146" s="122"/>
      <c r="E146" s="122"/>
      <c r="F146" s="58" t="s">
        <v>136</v>
      </c>
    </row>
    <row r="147" spans="1:6" x14ac:dyDescent="0.25">
      <c r="A147" s="165"/>
      <c r="B147" s="540"/>
      <c r="C147" s="542"/>
      <c r="D147" s="122"/>
      <c r="E147" s="122"/>
      <c r="F147" s="58" t="s">
        <v>77</v>
      </c>
    </row>
    <row r="148" spans="1:6" x14ac:dyDescent="0.25">
      <c r="A148" s="165"/>
      <c r="B148" s="540"/>
      <c r="C148" s="543" t="s">
        <v>78</v>
      </c>
      <c r="D148" s="123"/>
      <c r="E148" s="123"/>
      <c r="F148" s="58" t="s">
        <v>137</v>
      </c>
    </row>
    <row r="149" spans="1:6" x14ac:dyDescent="0.25">
      <c r="A149" s="165"/>
      <c r="B149" s="540"/>
      <c r="C149" s="544"/>
      <c r="D149" s="268"/>
      <c r="E149" s="268"/>
      <c r="F149" s="58" t="s">
        <v>67</v>
      </c>
    </row>
    <row r="150" spans="1:6" x14ac:dyDescent="0.25">
      <c r="A150" s="165"/>
      <c r="B150" s="540"/>
      <c r="C150" s="545"/>
      <c r="D150" s="269"/>
      <c r="E150" s="269"/>
      <c r="F150" s="58" t="s">
        <v>68</v>
      </c>
    </row>
    <row r="153" spans="1:6" x14ac:dyDescent="0.25">
      <c r="C153" s="2" t="s">
        <v>261</v>
      </c>
    </row>
  </sheetData>
  <mergeCells count="111">
    <mergeCell ref="B124:B131"/>
    <mergeCell ref="B133:B150"/>
    <mergeCell ref="C133:C139"/>
    <mergeCell ref="C140:C147"/>
    <mergeCell ref="C148:C150"/>
    <mergeCell ref="T110:T111"/>
    <mergeCell ref="F112:G112"/>
    <mergeCell ref="F113:G113"/>
    <mergeCell ref="F114:G114"/>
    <mergeCell ref="F115:G115"/>
    <mergeCell ref="B120:B122"/>
    <mergeCell ref="J110:M110"/>
    <mergeCell ref="N110:N111"/>
    <mergeCell ref="O110:O111"/>
    <mergeCell ref="P110:Q110"/>
    <mergeCell ref="R110:R111"/>
    <mergeCell ref="S110:S111"/>
    <mergeCell ref="B110:B111"/>
    <mergeCell ref="C110:C111"/>
    <mergeCell ref="D110:D111"/>
    <mergeCell ref="E110:E111"/>
    <mergeCell ref="F110:G111"/>
    <mergeCell ref="H110:I111"/>
    <mergeCell ref="N101:N102"/>
    <mergeCell ref="O101:O102"/>
    <mergeCell ref="P101:Q101"/>
    <mergeCell ref="R101:R102"/>
    <mergeCell ref="S101:S102"/>
    <mergeCell ref="T101:T102"/>
    <mergeCell ref="S90:S91"/>
    <mergeCell ref="T90:T91"/>
    <mergeCell ref="B101:B102"/>
    <mergeCell ref="C101:C102"/>
    <mergeCell ref="D101:D102"/>
    <mergeCell ref="E101:E102"/>
    <mergeCell ref="F101:F102"/>
    <mergeCell ref="G101:G102"/>
    <mergeCell ref="H101:I102"/>
    <mergeCell ref="J101:M101"/>
    <mergeCell ref="H90:I91"/>
    <mergeCell ref="J90:M90"/>
    <mergeCell ref="N90:N91"/>
    <mergeCell ref="O90:O91"/>
    <mergeCell ref="P90:Q90"/>
    <mergeCell ref="R90:R91"/>
    <mergeCell ref="B90:B91"/>
    <mergeCell ref="C90:C91"/>
    <mergeCell ref="D90:D91"/>
    <mergeCell ref="E90:E91"/>
    <mergeCell ref="F90:F91"/>
    <mergeCell ref="G90:G91"/>
    <mergeCell ref="N70:N71"/>
    <mergeCell ref="O70:O71"/>
    <mergeCell ref="P70:Q70"/>
    <mergeCell ref="R70:R71"/>
    <mergeCell ref="S70:S71"/>
    <mergeCell ref="T70:T71"/>
    <mergeCell ref="S51:S52"/>
    <mergeCell ref="T51:T52"/>
    <mergeCell ref="B70:B71"/>
    <mergeCell ref="C70:C71"/>
    <mergeCell ref="D70:D71"/>
    <mergeCell ref="E70:E71"/>
    <mergeCell ref="F70:F71"/>
    <mergeCell ref="G70:G71"/>
    <mergeCell ref="H70:I71"/>
    <mergeCell ref="J70:M70"/>
    <mergeCell ref="I51:I52"/>
    <mergeCell ref="J51:M51"/>
    <mergeCell ref="N51:N52"/>
    <mergeCell ref="O51:O52"/>
    <mergeCell ref="P51:Q51"/>
    <mergeCell ref="R51:R52"/>
    <mergeCell ref="B51:B52"/>
    <mergeCell ref="C51:C52"/>
    <mergeCell ref="D51:D52"/>
    <mergeCell ref="E51:E52"/>
    <mergeCell ref="F51:F52"/>
    <mergeCell ref="G51:G52"/>
    <mergeCell ref="H51:H52"/>
    <mergeCell ref="H30:H31"/>
    <mergeCell ref="I30:I31"/>
    <mergeCell ref="T13:T14"/>
    <mergeCell ref="B30:B31"/>
    <mergeCell ref="C30:C31"/>
    <mergeCell ref="D30:D31"/>
    <mergeCell ref="E30:E31"/>
    <mergeCell ref="F30:F31"/>
    <mergeCell ref="G30:G31"/>
    <mergeCell ref="G13:G14"/>
    <mergeCell ref="H13:H14"/>
    <mergeCell ref="I13:I14"/>
    <mergeCell ref="J13:M13"/>
    <mergeCell ref="N13:N14"/>
    <mergeCell ref="O13:O14"/>
    <mergeCell ref="R30:R31"/>
    <mergeCell ref="S30:S31"/>
    <mergeCell ref="T30:T31"/>
    <mergeCell ref="J30:M30"/>
    <mergeCell ref="N30:N31"/>
    <mergeCell ref="O30:O31"/>
    <mergeCell ref="P30:Q30"/>
    <mergeCell ref="A12:A13"/>
    <mergeCell ref="B13:B14"/>
    <mergeCell ref="C13:C14"/>
    <mergeCell ref="D13:D14"/>
    <mergeCell ref="E13:E14"/>
    <mergeCell ref="F13:F14"/>
    <mergeCell ref="P13:Q13"/>
    <mergeCell ref="R13:R14"/>
    <mergeCell ref="S13:S14"/>
  </mergeCells>
  <dataValidations count="7">
    <dataValidation type="list" allowBlank="1" showInputMessage="1" showErrorMessage="1" sqref="G87 G72:G85">
      <formula1>$F$133:$F$139</formula1>
    </dataValidation>
    <dataValidation type="list" allowBlank="1" showInputMessage="1" showErrorMessage="1" sqref="O107:O108 G107">
      <formula1>#REF!</formula1>
    </dataValidation>
    <dataValidation type="list" allowBlank="1" showInputMessage="1" showErrorMessage="1" sqref="O15:O27 O92:O98 O112:O115 O53:O67 O32:O48 O103:O106 O72:O87">
      <formula1>$C$120:$C$122</formula1>
    </dataValidation>
    <dataValidation type="list" allowBlank="1" showInputMessage="1" showErrorMessage="1" sqref="T32:T48 T103:T106 T93:T98 T53:T67 T112:T115 T15:T27 T72:T87 S78:S79">
      <formula1>$C$124:$C$131</formula1>
    </dataValidation>
    <dataValidation type="list" allowBlank="1" showInputMessage="1" showErrorMessage="1" sqref="G103:G106">
      <formula1>$F$133:$F$142</formula1>
    </dataValidation>
    <dataValidation type="list" allowBlank="1" showInputMessage="1" showErrorMessage="1" sqref="G32:G48 G15:G27 G53:G67">
      <formula1>$F$140:$F$147</formula1>
    </dataValidation>
    <dataValidation type="list" allowBlank="1" showInputMessage="1" showErrorMessage="1" sqref="G86 G92:G98">
      <formula1>$F$148:$F$150</formula1>
    </dataValidation>
  </dataValidations>
  <printOptions horizontalCentered="1"/>
  <pageMargins left="0" right="0" top="0.15748031496062992" bottom="0.15748031496062992" header="0.31496062992125984" footer="0.31496062992125984"/>
  <pageSetup paperSize="9" scale="46" fitToHeight="0" orientation="landscape" verticalDpi="9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99"/>
  <sheetViews>
    <sheetView showGridLines="0" topLeftCell="A40" zoomScale="80" zoomScaleNormal="80" workbookViewId="0">
      <selection activeCell="C32" sqref="C32"/>
    </sheetView>
  </sheetViews>
  <sheetFormatPr defaultColWidth="8.7109375" defaultRowHeight="15.75" x14ac:dyDescent="0.25"/>
  <cols>
    <col min="1" max="1" width="56.85546875" style="224" customWidth="1"/>
    <col min="2" max="2" width="90.140625" style="224" customWidth="1"/>
    <col min="3" max="3" width="62.28515625" style="224" customWidth="1"/>
    <col min="4" max="4" width="41.42578125" style="224" customWidth="1"/>
    <col min="5" max="5" width="36.7109375" style="224" customWidth="1"/>
    <col min="6" max="7" width="12.85546875" style="224" customWidth="1"/>
    <col min="8" max="8" width="15.7109375" style="225" customWidth="1"/>
    <col min="9" max="9" width="15.7109375" style="226" customWidth="1"/>
    <col min="10" max="10" width="18" style="226" customWidth="1"/>
    <col min="11" max="11" width="12.7109375" style="224" customWidth="1"/>
    <col min="12" max="12" width="19.5703125" style="224" customWidth="1"/>
    <col min="13" max="13" width="15.5703125" style="224" customWidth="1"/>
    <col min="14" max="14" width="15" style="224" customWidth="1"/>
    <col min="15" max="17" width="18.85546875" style="224" customWidth="1"/>
    <col min="18" max="16384" width="8.7109375" style="224"/>
  </cols>
  <sheetData>
    <row r="1" spans="1:19" x14ac:dyDescent="0.25">
      <c r="A1" s="235" t="s">
        <v>436</v>
      </c>
      <c r="B1" s="228" t="s">
        <v>88</v>
      </c>
      <c r="C1" s="227"/>
      <c r="D1" s="227"/>
      <c r="E1" s="227"/>
      <c r="F1" s="227"/>
      <c r="G1" s="227"/>
      <c r="H1" s="229"/>
      <c r="I1" s="230"/>
      <c r="J1" s="230"/>
      <c r="K1" s="227"/>
      <c r="L1" s="227"/>
      <c r="M1" s="227"/>
    </row>
    <row r="2" spans="1:19" x14ac:dyDescent="0.25">
      <c r="A2" s="235" t="s">
        <v>140</v>
      </c>
      <c r="B2" s="232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9" x14ac:dyDescent="0.25">
      <c r="A3" s="233" t="s">
        <v>405</v>
      </c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9" x14ac:dyDescent="0.25">
      <c r="A4" s="235" t="s">
        <v>394</v>
      </c>
      <c r="B4" s="235"/>
      <c r="C4" s="227"/>
      <c r="D4" s="227"/>
      <c r="E4" s="227"/>
      <c r="F4" s="227"/>
      <c r="G4" s="227"/>
      <c r="H4" s="229"/>
      <c r="I4" s="230"/>
      <c r="J4" s="230"/>
      <c r="K4" s="227"/>
      <c r="L4" s="227"/>
      <c r="M4" s="227"/>
    </row>
    <row r="5" spans="1:19" x14ac:dyDescent="0.25">
      <c r="A5" s="227"/>
      <c r="B5" s="236"/>
      <c r="C5" s="227"/>
      <c r="D5" s="227"/>
      <c r="E5" s="227"/>
      <c r="F5" s="227"/>
      <c r="G5" s="227"/>
      <c r="H5" s="229"/>
      <c r="I5" s="230"/>
      <c r="J5" s="230"/>
      <c r="K5" s="227"/>
      <c r="L5" s="227"/>
      <c r="M5" s="227"/>
    </row>
    <row r="6" spans="1:19" x14ac:dyDescent="0.25">
      <c r="A6" s="237" t="s">
        <v>435</v>
      </c>
      <c r="B6" s="237"/>
      <c r="C6" s="234"/>
      <c r="D6" s="227"/>
      <c r="E6" s="227"/>
      <c r="F6" s="227"/>
      <c r="G6" s="227"/>
      <c r="H6" s="229"/>
      <c r="I6" s="230"/>
      <c r="J6" s="230"/>
      <c r="K6" s="227"/>
      <c r="L6" s="227"/>
      <c r="M6" s="227"/>
    </row>
    <row r="7" spans="1:19" x14ac:dyDescent="0.25">
      <c r="A7" s="233" t="s">
        <v>566</v>
      </c>
      <c r="B7" s="233"/>
      <c r="C7" s="234"/>
      <c r="D7" s="227"/>
      <c r="E7" s="227"/>
      <c r="F7" s="227"/>
      <c r="G7" s="227"/>
      <c r="H7" s="229"/>
      <c r="I7" s="230"/>
      <c r="J7" s="230"/>
      <c r="K7" s="227"/>
      <c r="L7" s="227"/>
      <c r="M7" s="227"/>
    </row>
    <row r="8" spans="1:19" x14ac:dyDescent="0.25">
      <c r="A8" s="233" t="s">
        <v>142</v>
      </c>
      <c r="B8" s="233"/>
      <c r="C8" s="234"/>
      <c r="D8" s="227"/>
      <c r="E8" s="227"/>
      <c r="F8" s="227"/>
      <c r="G8" s="227"/>
      <c r="H8" s="229"/>
      <c r="I8" s="230"/>
      <c r="J8" s="230"/>
      <c r="K8" s="227"/>
      <c r="L8" s="227"/>
      <c r="M8" s="227"/>
    </row>
    <row r="9" spans="1:19" customFormat="1" ht="15" x14ac:dyDescent="0.25"/>
    <row r="10" spans="1:19" ht="15.75" customHeight="1" x14ac:dyDescent="0.25">
      <c r="A10" s="556" t="s">
        <v>395</v>
      </c>
      <c r="B10" s="556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39"/>
    </row>
    <row r="11" spans="1:19" customFormat="1" ht="5.0999999999999996" customHeight="1" x14ac:dyDescent="0.25"/>
    <row r="12" spans="1:19" x14ac:dyDescent="0.25">
      <c r="A12" s="557" t="s">
        <v>396</v>
      </c>
      <c r="B12" s="557" t="s">
        <v>397</v>
      </c>
      <c r="H12" s="224"/>
      <c r="I12" s="224"/>
      <c r="J12" s="224"/>
    </row>
    <row r="13" spans="1:19" ht="15.6" customHeight="1" x14ac:dyDescent="0.25">
      <c r="A13" s="557"/>
      <c r="B13" s="557"/>
      <c r="H13" s="224"/>
      <c r="I13" s="224"/>
      <c r="J13" s="224"/>
    </row>
    <row r="14" spans="1:19" x14ac:dyDescent="0.25">
      <c r="A14" s="554" t="s">
        <v>398</v>
      </c>
      <c r="B14" s="555"/>
      <c r="H14" s="224"/>
      <c r="I14" s="224"/>
      <c r="J14" s="224"/>
    </row>
    <row r="15" spans="1:19" ht="30" customHeight="1" x14ac:dyDescent="0.25">
      <c r="A15" s="249" t="s">
        <v>551</v>
      </c>
      <c r="B15" s="249" t="s">
        <v>440</v>
      </c>
      <c r="H15" s="224"/>
      <c r="I15" s="224"/>
      <c r="J15" s="224"/>
    </row>
    <row r="16" spans="1:19" ht="30" customHeight="1" x14ac:dyDescent="0.25">
      <c r="A16" s="249" t="s">
        <v>437</v>
      </c>
      <c r="B16" s="249" t="s">
        <v>439</v>
      </c>
      <c r="H16" s="224"/>
      <c r="I16" s="224"/>
      <c r="J16" s="224"/>
    </row>
    <row r="17" spans="1:10" ht="30" customHeight="1" x14ac:dyDescent="0.25">
      <c r="A17" s="248" t="s">
        <v>552</v>
      </c>
      <c r="B17" s="249" t="s">
        <v>441</v>
      </c>
      <c r="H17" s="224"/>
      <c r="I17" s="224"/>
      <c r="J17" s="224"/>
    </row>
    <row r="18" spans="1:10" ht="30" customHeight="1" x14ac:dyDescent="0.25">
      <c r="A18" s="248" t="s">
        <v>554</v>
      </c>
      <c r="B18" s="249" t="s">
        <v>555</v>
      </c>
      <c r="H18" s="224"/>
      <c r="I18" s="224"/>
      <c r="J18" s="224"/>
    </row>
    <row r="19" spans="1:10" ht="30" customHeight="1" x14ac:dyDescent="0.25">
      <c r="A19" s="248" t="s">
        <v>550</v>
      </c>
      <c r="B19" s="248" t="s">
        <v>438</v>
      </c>
      <c r="H19" s="224"/>
      <c r="I19" s="224"/>
      <c r="J19" s="224"/>
    </row>
    <row r="20" spans="1:10" x14ac:dyDescent="0.25">
      <c r="A20" s="554" t="s">
        <v>399</v>
      </c>
      <c r="B20" s="555"/>
      <c r="H20" s="224"/>
      <c r="I20" s="224"/>
      <c r="J20" s="224"/>
    </row>
    <row r="21" spans="1:10" s="255" customFormat="1" x14ac:dyDescent="0.25">
      <c r="A21" s="248" t="s">
        <v>512</v>
      </c>
      <c r="B21" s="248" t="s">
        <v>519</v>
      </c>
    </row>
    <row r="22" spans="1:10" s="255" customFormat="1" ht="35.450000000000003" customHeight="1" x14ac:dyDescent="0.25">
      <c r="A22" s="248" t="s">
        <v>513</v>
      </c>
      <c r="B22" s="248" t="s">
        <v>518</v>
      </c>
    </row>
    <row r="23" spans="1:10" ht="30" customHeight="1" x14ac:dyDescent="0.25">
      <c r="A23" s="248" t="s">
        <v>510</v>
      </c>
      <c r="B23" s="248" t="s">
        <v>520</v>
      </c>
      <c r="H23" s="224"/>
      <c r="I23" s="224"/>
      <c r="J23" s="224"/>
    </row>
    <row r="24" spans="1:10" ht="30" customHeight="1" x14ac:dyDescent="0.25">
      <c r="A24" s="248" t="s">
        <v>511</v>
      </c>
      <c r="B24" s="248" t="s">
        <v>447</v>
      </c>
      <c r="H24" s="224"/>
      <c r="I24" s="224"/>
      <c r="J24" s="224"/>
    </row>
    <row r="25" spans="1:10" ht="31.5" x14ac:dyDescent="0.25">
      <c r="A25" s="265" t="s">
        <v>516</v>
      </c>
      <c r="B25" s="264" t="s">
        <v>517</v>
      </c>
    </row>
    <row r="26" spans="1:10" ht="30" customHeight="1" x14ac:dyDescent="0.25">
      <c r="A26" s="248" t="s">
        <v>521</v>
      </c>
      <c r="B26" s="248" t="s">
        <v>522</v>
      </c>
      <c r="H26" s="224"/>
      <c r="I26" s="224"/>
      <c r="J26" s="224"/>
    </row>
    <row r="27" spans="1:10" ht="30" customHeight="1" x14ac:dyDescent="0.25">
      <c r="A27" s="248" t="s">
        <v>515</v>
      </c>
      <c r="B27" s="248" t="s">
        <v>514</v>
      </c>
      <c r="H27" s="224"/>
      <c r="I27" s="224"/>
      <c r="J27" s="224"/>
    </row>
    <row r="28" spans="1:10" x14ac:dyDescent="0.25">
      <c r="A28" s="554" t="s">
        <v>400</v>
      </c>
      <c r="B28" s="555"/>
      <c r="H28" s="224"/>
      <c r="I28" s="224"/>
      <c r="J28" s="224"/>
    </row>
    <row r="29" spans="1:10" s="255" customFormat="1" ht="31.5" x14ac:dyDescent="0.25">
      <c r="A29" s="248" t="s">
        <v>523</v>
      </c>
      <c r="B29" s="248" t="s">
        <v>524</v>
      </c>
    </row>
    <row r="30" spans="1:10" s="255" customFormat="1" x14ac:dyDescent="0.25">
      <c r="A30" s="248" t="s">
        <v>561</v>
      </c>
      <c r="B30" s="248" t="s">
        <v>153</v>
      </c>
    </row>
    <row r="31" spans="1:10" ht="30" customHeight="1" x14ac:dyDescent="0.25">
      <c r="A31" s="248" t="s">
        <v>443</v>
      </c>
      <c r="B31" s="248" t="s">
        <v>557</v>
      </c>
      <c r="H31" s="224"/>
      <c r="I31" s="224"/>
      <c r="J31" s="224"/>
    </row>
    <row r="32" spans="1:10" ht="30" customHeight="1" x14ac:dyDescent="0.25">
      <c r="A32" s="249" t="s">
        <v>444</v>
      </c>
      <c r="B32" s="248" t="s">
        <v>557</v>
      </c>
      <c r="H32" s="224"/>
      <c r="I32" s="224"/>
      <c r="J32" s="224"/>
    </row>
    <row r="33" spans="1:10" x14ac:dyDescent="0.25">
      <c r="A33" s="554" t="s">
        <v>401</v>
      </c>
      <c r="B33" s="555"/>
      <c r="H33" s="224"/>
      <c r="I33" s="224"/>
      <c r="J33" s="224"/>
    </row>
    <row r="34" spans="1:10" ht="101.45" customHeight="1" x14ac:dyDescent="0.25">
      <c r="A34" s="248" t="s">
        <v>536</v>
      </c>
      <c r="B34" s="248" t="s">
        <v>308</v>
      </c>
      <c r="H34" s="224"/>
      <c r="I34" s="224"/>
      <c r="J34" s="224"/>
    </row>
    <row r="35" spans="1:10" ht="30" customHeight="1" x14ac:dyDescent="0.25">
      <c r="A35" s="248" t="s">
        <v>537</v>
      </c>
      <c r="B35" s="248" t="s">
        <v>299</v>
      </c>
      <c r="H35" s="224"/>
      <c r="I35" s="224"/>
      <c r="J35" s="224"/>
    </row>
    <row r="36" spans="1:10" ht="30" customHeight="1" x14ac:dyDescent="0.25">
      <c r="A36" s="248" t="s">
        <v>503</v>
      </c>
      <c r="B36" s="248" t="s">
        <v>504</v>
      </c>
      <c r="H36" s="224"/>
      <c r="I36" s="224"/>
      <c r="J36" s="224"/>
    </row>
    <row r="37" spans="1:10" ht="30" customHeight="1" x14ac:dyDescent="0.25">
      <c r="A37" s="248" t="s">
        <v>502</v>
      </c>
      <c r="B37" s="248" t="s">
        <v>300</v>
      </c>
      <c r="H37" s="224"/>
      <c r="I37" s="224"/>
      <c r="J37" s="224"/>
    </row>
    <row r="38" spans="1:10" ht="30" customHeight="1" x14ac:dyDescent="0.25">
      <c r="A38" s="248" t="s">
        <v>469</v>
      </c>
      <c r="B38" s="254" t="s">
        <v>470</v>
      </c>
      <c r="H38" s="224"/>
      <c r="I38" s="224"/>
      <c r="J38" s="224"/>
    </row>
    <row r="39" spans="1:10" ht="51" customHeight="1" x14ac:dyDescent="0.25">
      <c r="A39" s="248" t="s">
        <v>558</v>
      </c>
      <c r="B39" s="254" t="s">
        <v>467</v>
      </c>
      <c r="H39" s="224"/>
      <c r="I39" s="224"/>
      <c r="J39" s="224"/>
    </row>
    <row r="40" spans="1:10" x14ac:dyDescent="0.25">
      <c r="A40" s="554" t="s">
        <v>402</v>
      </c>
      <c r="B40" s="555"/>
      <c r="H40" s="224"/>
      <c r="I40" s="224"/>
      <c r="J40" s="224"/>
    </row>
    <row r="41" spans="1:10" ht="30" customHeight="1" x14ac:dyDescent="0.25">
      <c r="A41" s="248" t="s">
        <v>445</v>
      </c>
      <c r="B41" s="250" t="s">
        <v>446</v>
      </c>
      <c r="H41" s="224"/>
      <c r="I41" s="224"/>
      <c r="J41" s="224"/>
    </row>
    <row r="42" spans="1:10" x14ac:dyDescent="0.25">
      <c r="A42" s="554" t="s">
        <v>403</v>
      </c>
      <c r="B42" s="555"/>
      <c r="H42" s="224"/>
      <c r="I42" s="224"/>
      <c r="J42" s="224"/>
    </row>
    <row r="43" spans="1:10" ht="48.6" customHeight="1" x14ac:dyDescent="0.25">
      <c r="A43" s="251" t="s">
        <v>459</v>
      </c>
      <c r="B43" s="252" t="s">
        <v>562</v>
      </c>
      <c r="H43" s="224"/>
      <c r="I43" s="224"/>
      <c r="J43" s="224"/>
    </row>
    <row r="44" spans="1:10" ht="48.6" customHeight="1" x14ac:dyDescent="0.25">
      <c r="A44" s="248" t="s">
        <v>453</v>
      </c>
      <c r="B44" s="248" t="s">
        <v>456</v>
      </c>
      <c r="H44" s="224"/>
      <c r="I44" s="224"/>
      <c r="J44" s="224"/>
    </row>
    <row r="45" spans="1:10" ht="63" customHeight="1" x14ac:dyDescent="0.25">
      <c r="A45" s="248" t="s">
        <v>507</v>
      </c>
      <c r="B45" s="254" t="s">
        <v>508</v>
      </c>
      <c r="H45" s="224"/>
      <c r="I45" s="224"/>
      <c r="J45" s="224"/>
    </row>
    <row r="46" spans="1:10" x14ac:dyDescent="0.25">
      <c r="A46" s="554" t="s">
        <v>404</v>
      </c>
      <c r="B46" s="555"/>
      <c r="H46" s="224"/>
      <c r="I46" s="224"/>
      <c r="J46" s="224"/>
    </row>
    <row r="47" spans="1:10" s="255" customFormat="1" ht="31.5" x14ac:dyDescent="0.25">
      <c r="A47" s="248" t="s">
        <v>575</v>
      </c>
      <c r="B47" s="248" t="s">
        <v>576</v>
      </c>
    </row>
    <row r="48" spans="1:10" s="255" customFormat="1" ht="31.5" x14ac:dyDescent="0.25">
      <c r="A48" s="248" t="s">
        <v>574</v>
      </c>
      <c r="B48" s="248" t="s">
        <v>485</v>
      </c>
    </row>
    <row r="50" spans="1:10" ht="30" customHeight="1" x14ac:dyDescent="0.25">
      <c r="A50" s="247"/>
      <c r="B50" s="247"/>
      <c r="H50" s="224"/>
      <c r="I50" s="224"/>
      <c r="J50" s="224"/>
    </row>
    <row r="51" spans="1:10" ht="30" customHeight="1" x14ac:dyDescent="0.25">
      <c r="A51" s="247"/>
      <c r="B51" s="247"/>
      <c r="H51" s="224"/>
      <c r="I51" s="224"/>
      <c r="J51" s="224"/>
    </row>
    <row r="52" spans="1:10" ht="30" customHeight="1" x14ac:dyDescent="0.25">
      <c r="A52" s="246"/>
      <c r="B52" s="247"/>
      <c r="H52" s="224"/>
      <c r="I52" s="224"/>
      <c r="J52" s="224"/>
    </row>
    <row r="53" spans="1:10" ht="30" customHeight="1" x14ac:dyDescent="0.25">
      <c r="A53" s="246"/>
      <c r="B53" s="246"/>
      <c r="H53" s="224"/>
      <c r="I53" s="224"/>
      <c r="J53" s="224"/>
    </row>
    <row r="54" spans="1:10" ht="30" customHeight="1" x14ac:dyDescent="0.25">
      <c r="A54" s="246"/>
      <c r="B54" s="246"/>
      <c r="H54" s="224"/>
      <c r="I54" s="224"/>
      <c r="J54" s="224"/>
    </row>
    <row r="55" spans="1:10" ht="30" customHeight="1" x14ac:dyDescent="0.25">
      <c r="A55" s="246"/>
      <c r="B55" s="246"/>
      <c r="H55" s="224"/>
      <c r="I55" s="224"/>
      <c r="J55" s="224"/>
    </row>
    <row r="56" spans="1:10" x14ac:dyDescent="0.25">
      <c r="A56" s="246"/>
      <c r="B56" s="246"/>
      <c r="H56" s="224"/>
      <c r="I56" s="224"/>
      <c r="J56" s="224"/>
    </row>
    <row r="57" spans="1:10" x14ac:dyDescent="0.25">
      <c r="A57" s="246"/>
      <c r="B57" s="246"/>
      <c r="H57" s="224"/>
      <c r="I57" s="224"/>
      <c r="J57" s="224"/>
    </row>
    <row r="58" spans="1:10" x14ac:dyDescent="0.25">
      <c r="A58" s="246"/>
      <c r="B58" s="246"/>
      <c r="H58" s="224"/>
      <c r="I58" s="224"/>
      <c r="J58" s="224"/>
    </row>
    <row r="59" spans="1:10" x14ac:dyDescent="0.25">
      <c r="A59" s="246"/>
      <c r="B59" s="246"/>
      <c r="H59" s="224"/>
      <c r="I59" s="224"/>
      <c r="J59" s="224"/>
    </row>
    <row r="60" spans="1:10" x14ac:dyDescent="0.25">
      <c r="A60" s="246"/>
      <c r="B60" s="246"/>
      <c r="H60" s="224"/>
      <c r="I60" s="224"/>
      <c r="J60" s="224"/>
    </row>
    <row r="61" spans="1:10" x14ac:dyDescent="0.25">
      <c r="A61" s="246"/>
      <c r="B61" s="246"/>
      <c r="H61" s="224"/>
      <c r="I61" s="224"/>
      <c r="J61" s="224"/>
    </row>
    <row r="62" spans="1:10" x14ac:dyDescent="0.25">
      <c r="A62" s="246"/>
      <c r="B62" s="246"/>
      <c r="H62" s="224"/>
      <c r="I62" s="224"/>
      <c r="J62" s="224"/>
    </row>
    <row r="63" spans="1:10" x14ac:dyDescent="0.25">
      <c r="A63" s="246"/>
      <c r="B63" s="246"/>
      <c r="H63" s="224"/>
      <c r="I63" s="224"/>
      <c r="J63" s="224"/>
    </row>
    <row r="64" spans="1:10" x14ac:dyDescent="0.25">
      <c r="A64" s="246"/>
      <c r="B64" s="246"/>
      <c r="H64" s="224"/>
      <c r="I64" s="224"/>
      <c r="J64" s="224"/>
    </row>
    <row r="65" spans="1:10" x14ac:dyDescent="0.25">
      <c r="A65" s="246"/>
      <c r="B65" s="246"/>
      <c r="H65" s="224"/>
      <c r="I65" s="224"/>
      <c r="J65" s="224"/>
    </row>
    <row r="66" spans="1:10" x14ac:dyDescent="0.25">
      <c r="A66" s="246"/>
      <c r="B66" s="246"/>
      <c r="H66" s="224"/>
      <c r="I66" s="224"/>
      <c r="J66" s="224"/>
    </row>
    <row r="67" spans="1:10" x14ac:dyDescent="0.25">
      <c r="A67" s="246"/>
      <c r="B67" s="246"/>
      <c r="H67" s="224"/>
      <c r="I67" s="224"/>
      <c r="J67" s="224"/>
    </row>
    <row r="68" spans="1:10" x14ac:dyDescent="0.25">
      <c r="A68" s="246"/>
      <c r="B68" s="246"/>
      <c r="H68" s="224"/>
      <c r="I68" s="224"/>
      <c r="J68" s="224"/>
    </row>
    <row r="69" spans="1:10" x14ac:dyDescent="0.25">
      <c r="A69" s="246"/>
      <c r="B69" s="246"/>
      <c r="H69" s="224"/>
      <c r="I69" s="224"/>
      <c r="J69" s="224"/>
    </row>
    <row r="70" spans="1:10" x14ac:dyDescent="0.25">
      <c r="A70" s="246"/>
      <c r="B70" s="246"/>
      <c r="H70" s="224"/>
      <c r="I70" s="224"/>
      <c r="J70" s="224"/>
    </row>
    <row r="71" spans="1:10" ht="15.75" customHeight="1" x14ac:dyDescent="0.25">
      <c r="A71" s="246"/>
      <c r="B71" s="246"/>
      <c r="H71" s="224"/>
      <c r="I71" s="224"/>
      <c r="J71" s="224"/>
    </row>
    <row r="72" spans="1:10" ht="15" customHeight="1" x14ac:dyDescent="0.25">
      <c r="A72" s="246"/>
      <c r="B72" s="246"/>
      <c r="H72" s="224"/>
      <c r="I72" s="224"/>
      <c r="J72" s="224"/>
    </row>
    <row r="73" spans="1:10" x14ac:dyDescent="0.25">
      <c r="A73" s="246"/>
      <c r="B73" s="246"/>
      <c r="H73" s="224"/>
      <c r="I73" s="224"/>
      <c r="J73" s="224"/>
    </row>
    <row r="74" spans="1:10" x14ac:dyDescent="0.25">
      <c r="A74" s="246"/>
      <c r="B74" s="246"/>
      <c r="H74" s="224"/>
      <c r="I74" s="224"/>
      <c r="J74" s="224"/>
    </row>
    <row r="75" spans="1:10" x14ac:dyDescent="0.25">
      <c r="A75" s="246"/>
      <c r="B75" s="246"/>
      <c r="H75" s="224"/>
      <c r="I75" s="224"/>
      <c r="J75" s="224"/>
    </row>
    <row r="76" spans="1:10" x14ac:dyDescent="0.25">
      <c r="A76" s="246"/>
      <c r="B76" s="246"/>
      <c r="H76" s="224"/>
      <c r="I76" s="224"/>
      <c r="J76" s="224"/>
    </row>
    <row r="77" spans="1:10" x14ac:dyDescent="0.25">
      <c r="A77" s="246"/>
      <c r="B77" s="246"/>
      <c r="H77" s="224"/>
      <c r="I77" s="224"/>
      <c r="J77" s="224"/>
    </row>
    <row r="78" spans="1:10" x14ac:dyDescent="0.25">
      <c r="A78" s="246"/>
      <c r="B78" s="246"/>
      <c r="H78" s="224"/>
      <c r="I78" s="224"/>
      <c r="J78" s="224"/>
    </row>
    <row r="79" spans="1:10" x14ac:dyDescent="0.25">
      <c r="A79" s="246"/>
      <c r="B79" s="246"/>
      <c r="H79" s="224"/>
      <c r="I79" s="224"/>
      <c r="J79" s="224"/>
    </row>
    <row r="80" spans="1:10" x14ac:dyDescent="0.25">
      <c r="A80" s="246"/>
      <c r="B80" s="246"/>
      <c r="H80" s="224"/>
      <c r="I80" s="224"/>
      <c r="J80" s="224"/>
    </row>
    <row r="81" spans="1:10" ht="15.75" customHeight="1" x14ac:dyDescent="0.25">
      <c r="A81" s="246"/>
      <c r="B81" s="246"/>
      <c r="H81" s="224"/>
      <c r="I81" s="224"/>
      <c r="J81" s="224"/>
    </row>
    <row r="82" spans="1:10" ht="15" customHeight="1" x14ac:dyDescent="0.25">
      <c r="B82" s="246"/>
      <c r="H82" s="224"/>
      <c r="I82" s="224"/>
      <c r="J82" s="224"/>
    </row>
    <row r="83" spans="1:10" ht="65.099999999999994" customHeight="1" x14ac:dyDescent="0.25">
      <c r="H83" s="224"/>
      <c r="I83" s="224"/>
      <c r="J83" s="224"/>
    </row>
    <row r="84" spans="1:10" x14ac:dyDescent="0.25">
      <c r="H84" s="224"/>
      <c r="I84" s="224"/>
      <c r="J84" s="224"/>
    </row>
    <row r="85" spans="1:10" x14ac:dyDescent="0.25">
      <c r="H85" s="224"/>
      <c r="I85" s="224"/>
      <c r="J85" s="224"/>
    </row>
    <row r="86" spans="1:10" x14ac:dyDescent="0.25">
      <c r="H86" s="224"/>
      <c r="I86" s="224"/>
      <c r="J86" s="224"/>
    </row>
    <row r="87" spans="1:10" x14ac:dyDescent="0.25">
      <c r="H87" s="224"/>
      <c r="I87" s="224"/>
      <c r="J87" s="224"/>
    </row>
    <row r="88" spans="1:10" x14ac:dyDescent="0.25">
      <c r="H88" s="224"/>
      <c r="I88" s="224"/>
      <c r="J88" s="224"/>
    </row>
    <row r="89" spans="1:10" x14ac:dyDescent="0.25">
      <c r="H89" s="224"/>
      <c r="I89" s="224"/>
      <c r="J89" s="224"/>
    </row>
    <row r="90" spans="1:10" x14ac:dyDescent="0.25">
      <c r="H90" s="224"/>
      <c r="I90" s="224"/>
      <c r="J90" s="224"/>
    </row>
    <row r="91" spans="1:10" ht="15.75" customHeight="1" x14ac:dyDescent="0.25">
      <c r="H91" s="224"/>
      <c r="I91" s="224"/>
      <c r="J91" s="224"/>
    </row>
    <row r="92" spans="1:10" ht="15" customHeight="1" x14ac:dyDescent="0.25">
      <c r="H92" s="224"/>
      <c r="I92" s="224"/>
      <c r="J92" s="224"/>
    </row>
    <row r="93" spans="1:10" x14ac:dyDescent="0.25">
      <c r="H93" s="224"/>
      <c r="I93" s="224"/>
      <c r="J93" s="224"/>
    </row>
    <row r="94" spans="1:10" x14ac:dyDescent="0.25">
      <c r="H94" s="224"/>
      <c r="I94" s="224"/>
      <c r="J94" s="224"/>
    </row>
    <row r="95" spans="1:10" x14ac:dyDescent="0.25">
      <c r="H95" s="224"/>
      <c r="I95" s="224"/>
      <c r="J95" s="224"/>
    </row>
    <row r="96" spans="1:10" x14ac:dyDescent="0.25">
      <c r="H96" s="224"/>
      <c r="I96" s="224"/>
      <c r="J96" s="224"/>
    </row>
    <row r="97" spans="8:10" x14ac:dyDescent="0.25">
      <c r="H97" s="224"/>
      <c r="I97" s="224"/>
      <c r="J97" s="224"/>
    </row>
    <row r="98" spans="8:10" x14ac:dyDescent="0.25">
      <c r="H98" s="224"/>
      <c r="I98" s="224"/>
      <c r="J98" s="224"/>
    </row>
    <row r="99" spans="8:10" ht="15.75" customHeight="1" x14ac:dyDescent="0.25"/>
  </sheetData>
  <mergeCells count="10">
    <mergeCell ref="A10:B10"/>
    <mergeCell ref="A12:A13"/>
    <mergeCell ref="B12:B13"/>
    <mergeCell ref="A14:B14"/>
    <mergeCell ref="A20:B20"/>
    <mergeCell ref="A28:B28"/>
    <mergeCell ref="A33:B33"/>
    <mergeCell ref="A40:B40"/>
    <mergeCell ref="A42:B42"/>
    <mergeCell ref="A46:B46"/>
  </mergeCells>
  <pageMargins left="0.7" right="0.7" top="0.75" bottom="0.75" header="0.3" footer="0.3"/>
  <pageSetup paperSize="9" scale="5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31"/>
  <sheetViews>
    <sheetView workbookViewId="0">
      <selection activeCell="F9" sqref="F9"/>
    </sheetView>
  </sheetViews>
  <sheetFormatPr defaultColWidth="8.85546875" defaultRowHeight="15" x14ac:dyDescent="0.25"/>
  <cols>
    <col min="1" max="1" width="42.28515625" style="2" customWidth="1"/>
    <col min="2" max="2" width="35.140625" style="2" customWidth="1"/>
    <col min="3" max="3" width="33.42578125" style="2" customWidth="1"/>
    <col min="4" max="16384" width="8.85546875" style="2"/>
  </cols>
  <sheetData>
    <row r="1" spans="1:3" ht="33" customHeight="1" thickBot="1" x14ac:dyDescent="0.3">
      <c r="A1" s="525" t="s">
        <v>662</v>
      </c>
      <c r="B1" s="525"/>
      <c r="C1" s="525"/>
    </row>
    <row r="2" spans="1:3" ht="15.75" x14ac:dyDescent="0.25">
      <c r="A2" s="522" t="s">
        <v>8</v>
      </c>
      <c r="B2" s="523"/>
      <c r="C2" s="524"/>
    </row>
    <row r="3" spans="1:3" ht="15.75" x14ac:dyDescent="0.25">
      <c r="A3" s="18" t="s">
        <v>9</v>
      </c>
      <c r="B3" s="19" t="s">
        <v>10</v>
      </c>
      <c r="C3" s="20" t="s">
        <v>11</v>
      </c>
    </row>
    <row r="4" spans="1:3" ht="15.75" thickBot="1" x14ac:dyDescent="0.3">
      <c r="A4" s="3" t="s">
        <v>12</v>
      </c>
      <c r="B4" s="4" t="s">
        <v>664</v>
      </c>
      <c r="C4" s="5" t="s">
        <v>663</v>
      </c>
    </row>
    <row r="5" spans="1:3" ht="15.75" thickBot="1" x14ac:dyDescent="0.3">
      <c r="A5" s="510"/>
      <c r="B5" s="510"/>
      <c r="C5" s="510"/>
    </row>
    <row r="6" spans="1:3" ht="15.75" x14ac:dyDescent="0.25">
      <c r="A6" s="522" t="s">
        <v>13</v>
      </c>
      <c r="B6" s="523"/>
      <c r="C6" s="524"/>
    </row>
    <row r="7" spans="1:3" ht="15.75" thickBot="1" x14ac:dyDescent="0.3">
      <c r="A7" s="495" t="s">
        <v>567</v>
      </c>
      <c r="B7" s="526" t="s">
        <v>184</v>
      </c>
      <c r="C7" s="527"/>
    </row>
    <row r="8" spans="1:3" ht="15.75" thickBot="1" x14ac:dyDescent="0.3">
      <c r="A8" s="510"/>
      <c r="B8" s="510"/>
      <c r="C8" s="510"/>
    </row>
    <row r="9" spans="1:3" ht="15.75" x14ac:dyDescent="0.25">
      <c r="A9" s="522" t="s">
        <v>14</v>
      </c>
      <c r="B9" s="523"/>
      <c r="C9" s="524"/>
    </row>
    <row r="10" spans="1:3" ht="31.5" x14ac:dyDescent="0.25">
      <c r="A10" s="18" t="s">
        <v>15</v>
      </c>
      <c r="B10" s="19" t="s">
        <v>16</v>
      </c>
      <c r="C10" s="20" t="s">
        <v>17</v>
      </c>
    </row>
    <row r="11" spans="1:3" x14ac:dyDescent="0.25">
      <c r="A11" s="6" t="s">
        <v>18</v>
      </c>
      <c r="B11" s="488">
        <f>'Detalhe PA  US$ - 18 meses'!L25</f>
        <v>38033439.804763407</v>
      </c>
      <c r="C11" s="488">
        <f>'Detalhe PA  US$ - 18 meses'!J25</f>
        <v>79540783.269999981</v>
      </c>
    </row>
    <row r="12" spans="1:3" x14ac:dyDescent="0.25">
      <c r="A12" s="6" t="s">
        <v>19</v>
      </c>
      <c r="B12" s="488">
        <f>'Detalhe PA  US$ - 18 meses'!L42</f>
        <v>1682518.9032602597</v>
      </c>
      <c r="C12" s="489">
        <f>'Detalhe PA  US$ - 18 meses'!J42</f>
        <v>2543533.1323974761</v>
      </c>
    </row>
    <row r="13" spans="1:3" x14ac:dyDescent="0.25">
      <c r="A13" s="6" t="s">
        <v>20</v>
      </c>
      <c r="B13" s="488">
        <f>'Detalhe PA  US$ - 18 meses'!L61</f>
        <v>2525539.1683280757</v>
      </c>
      <c r="C13" s="489">
        <f>'Detalhe PA  US$ - 18 meses'!J61</f>
        <v>5572988.1899999995</v>
      </c>
    </row>
    <row r="14" spans="1:3" x14ac:dyDescent="0.25">
      <c r="A14" s="6" t="s">
        <v>21</v>
      </c>
      <c r="B14" s="488">
        <f>'Detalhe PA  US$ - 18 meses'!L99</f>
        <v>143215.62971608833</v>
      </c>
      <c r="C14" s="489">
        <f>'Detalhe PA  US$ - 18 meses'!J99</f>
        <v>302521.59999999998</v>
      </c>
    </row>
    <row r="15" spans="1:3" x14ac:dyDescent="0.25">
      <c r="A15" s="6" t="s">
        <v>22</v>
      </c>
      <c r="B15" s="488">
        <v>0</v>
      </c>
      <c r="C15" s="489">
        <v>0</v>
      </c>
    </row>
    <row r="16" spans="1:3" x14ac:dyDescent="0.25">
      <c r="A16" s="6" t="s">
        <v>23</v>
      </c>
      <c r="B16" s="488">
        <f>'Detalhe PA  US$ - 18 meses'!L81+'Detalhe PA  US$ - 18 meses'!L90</f>
        <v>11811751.229305992</v>
      </c>
      <c r="C16" s="489">
        <f>'Detalhe PA  US$ - 18 meses'!J81+'Detalhe PA  US$ - 18 meses'!J90</f>
        <v>19062784.459999997</v>
      </c>
    </row>
    <row r="17" spans="1:3" x14ac:dyDescent="0.25">
      <c r="A17" s="23" t="s">
        <v>24</v>
      </c>
      <c r="B17" s="488">
        <v>0</v>
      </c>
      <c r="C17" s="489">
        <v>0</v>
      </c>
    </row>
    <row r="18" spans="1:3" x14ac:dyDescent="0.25">
      <c r="A18" s="6" t="s">
        <v>25</v>
      </c>
      <c r="B18" s="488">
        <f>'Detalhe PA  US$ - 18 meses'!L108</f>
        <v>394584.94627760252</v>
      </c>
      <c r="C18" s="489">
        <f>'Detalhe PA  US$ - 18 meses'!J108</f>
        <v>552709.7699999999</v>
      </c>
    </row>
    <row r="19" spans="1:3" x14ac:dyDescent="0.25">
      <c r="A19" s="23" t="s">
        <v>26</v>
      </c>
      <c r="B19" s="488">
        <v>0</v>
      </c>
      <c r="C19" s="489">
        <v>0</v>
      </c>
    </row>
    <row r="20" spans="1:3" ht="16.5" thickBot="1" x14ac:dyDescent="0.3">
      <c r="A20" s="24" t="s">
        <v>27</v>
      </c>
      <c r="B20" s="490">
        <f>SUM(B11:B19)</f>
        <v>54591049.681651428</v>
      </c>
      <c r="C20" s="490">
        <f>SUM(C11:C19)</f>
        <v>107575320.42239743</v>
      </c>
    </row>
    <row r="21" spans="1:3" ht="15.75" thickBot="1" x14ac:dyDescent="0.3"/>
    <row r="22" spans="1:3" ht="15.75" x14ac:dyDescent="0.25">
      <c r="A22" s="522" t="s">
        <v>28</v>
      </c>
      <c r="B22" s="523"/>
      <c r="C22" s="524"/>
    </row>
    <row r="23" spans="1:3" ht="31.5" x14ac:dyDescent="0.25">
      <c r="A23" s="18" t="s">
        <v>29</v>
      </c>
      <c r="B23" s="19" t="s">
        <v>16</v>
      </c>
      <c r="C23" s="20" t="s">
        <v>17</v>
      </c>
    </row>
    <row r="24" spans="1:3" x14ac:dyDescent="0.25">
      <c r="A24" s="23" t="s">
        <v>180</v>
      </c>
      <c r="B24" s="21">
        <f>'Detalhe PA  US$ - 18 meses'!L25</f>
        <v>38033439.804763407</v>
      </c>
      <c r="C24" s="22">
        <f>'Detalhe PA  US$ - 18 meses'!J25</f>
        <v>79540783.269999981</v>
      </c>
    </row>
    <row r="25" spans="1:3" ht="26.25" x14ac:dyDescent="0.25">
      <c r="A25" s="72" t="s">
        <v>181</v>
      </c>
      <c r="B25" s="21">
        <v>19196698.858959001</v>
      </c>
      <c r="C25" s="22">
        <v>37234477.180000007</v>
      </c>
    </row>
    <row r="26" spans="1:3" x14ac:dyDescent="0.25">
      <c r="A26" s="23" t="s">
        <v>30</v>
      </c>
      <c r="B26" s="21">
        <v>0</v>
      </c>
      <c r="C26" s="22">
        <v>0</v>
      </c>
    </row>
    <row r="27" spans="1:3" x14ac:dyDescent="0.25">
      <c r="A27" s="23" t="s">
        <v>31</v>
      </c>
      <c r="B27" s="21">
        <v>0</v>
      </c>
      <c r="C27" s="22">
        <v>0</v>
      </c>
    </row>
    <row r="28" spans="1:3" x14ac:dyDescent="0.25">
      <c r="A28" s="23" t="s">
        <v>32</v>
      </c>
      <c r="B28" s="21">
        <v>0</v>
      </c>
      <c r="C28" s="22">
        <v>0</v>
      </c>
    </row>
    <row r="29" spans="1:3" x14ac:dyDescent="0.25">
      <c r="A29" s="23" t="s">
        <v>33</v>
      </c>
      <c r="B29" s="21">
        <v>0</v>
      </c>
      <c r="C29" s="22">
        <v>0</v>
      </c>
    </row>
    <row r="30" spans="1:3" ht="16.5" thickBot="1" x14ac:dyDescent="0.3">
      <c r="A30" s="24" t="s">
        <v>27</v>
      </c>
      <c r="B30" s="25">
        <f>SUM(B24:B29)</f>
        <v>57230138.663722411</v>
      </c>
      <c r="C30" s="25">
        <f>SUM(C24:C29)</f>
        <v>116775260.44999999</v>
      </c>
    </row>
    <row r="31" spans="1:3" x14ac:dyDescent="0.25">
      <c r="B31" s="2" t="s">
        <v>153</v>
      </c>
    </row>
  </sheetData>
  <mergeCells count="8">
    <mergeCell ref="A9:C9"/>
    <mergeCell ref="A22:C22"/>
    <mergeCell ref="A1:C1"/>
    <mergeCell ref="A2:C2"/>
    <mergeCell ref="A5:C5"/>
    <mergeCell ref="A6:C6"/>
    <mergeCell ref="B7:C7"/>
    <mergeCell ref="A8:C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T145"/>
  <sheetViews>
    <sheetView tabSelected="1" topLeftCell="A10" zoomScale="80" zoomScaleNormal="80" zoomScaleSheetLayoutView="50" workbookViewId="0">
      <selection activeCell="G23" sqref="G23"/>
    </sheetView>
  </sheetViews>
  <sheetFormatPr defaultColWidth="8.85546875" defaultRowHeight="15" outlineLevelRow="1" x14ac:dyDescent="0.25"/>
  <cols>
    <col min="1" max="1" width="6.7109375" style="399" customWidth="1"/>
    <col min="2" max="2" width="10.140625" style="2" customWidth="1"/>
    <col min="3" max="3" width="68" style="2" customWidth="1"/>
    <col min="4" max="4" width="14.42578125" style="2" hidden="1" customWidth="1"/>
    <col min="5" max="5" width="11" style="2" hidden="1" customWidth="1"/>
    <col min="6" max="6" width="32.42578125" style="2" customWidth="1"/>
    <col min="7" max="7" width="26.140625" style="2" customWidth="1"/>
    <col min="8" max="8" width="12.7109375" style="2" customWidth="1"/>
    <col min="9" max="9" width="15" style="2" customWidth="1"/>
    <col min="10" max="10" width="17.5703125" style="26" customWidth="1"/>
    <col min="11" max="11" width="13.42578125" style="27" customWidth="1"/>
    <col min="12" max="12" width="16" style="27" hidden="1" customWidth="1"/>
    <col min="13" max="13" width="14.140625" style="27" customWidth="1"/>
    <col min="14" max="14" width="12.7109375" style="2" customWidth="1"/>
    <col min="15" max="15" width="17.28515625" style="2" customWidth="1"/>
    <col min="16" max="16" width="17.42578125" style="2" customWidth="1"/>
    <col min="17" max="17" width="14.42578125" style="2" customWidth="1"/>
    <col min="18" max="18" width="26.28515625" style="2" customWidth="1"/>
    <col min="19" max="19" width="15" style="2" customWidth="1"/>
    <col min="20" max="20" width="12.85546875" style="2" customWidth="1"/>
    <col min="21" max="16384" width="8.85546875" style="2"/>
  </cols>
  <sheetData>
    <row r="1" spans="1:20" x14ac:dyDescent="0.25">
      <c r="B1" s="32"/>
    </row>
    <row r="2" spans="1:20" ht="15.95" customHeight="1" x14ac:dyDescent="0.25">
      <c r="B2" s="63" t="s">
        <v>88</v>
      </c>
      <c r="C2" s="64"/>
      <c r="D2" s="64"/>
      <c r="E2" s="64"/>
    </row>
    <row r="3" spans="1:20" ht="15.95" customHeight="1" x14ac:dyDescent="0.25">
      <c r="B3" s="65" t="s">
        <v>140</v>
      </c>
      <c r="C3" s="64"/>
      <c r="D3" s="64"/>
      <c r="E3" s="64"/>
    </row>
    <row r="4" spans="1:20" ht="15.95" customHeight="1" x14ac:dyDescent="0.25">
      <c r="B4" s="65" t="s">
        <v>141</v>
      </c>
      <c r="C4" s="64"/>
      <c r="D4" s="64"/>
      <c r="E4" s="64"/>
    </row>
    <row r="5" spans="1:20" ht="15.95" customHeight="1" x14ac:dyDescent="0.25">
      <c r="B5" s="65" t="s">
        <v>628</v>
      </c>
      <c r="C5" s="64"/>
      <c r="D5" s="64"/>
      <c r="E5" s="64"/>
      <c r="F5" s="116"/>
      <c r="G5" s="2" t="s">
        <v>153</v>
      </c>
    </row>
    <row r="6" spans="1:20" ht="15.95" customHeight="1" x14ac:dyDescent="0.25">
      <c r="B6" s="33"/>
    </row>
    <row r="7" spans="1:20" ht="15.95" customHeight="1" x14ac:dyDescent="0.25">
      <c r="B7" s="65" t="s">
        <v>729</v>
      </c>
      <c r="C7" s="64"/>
      <c r="D7" s="64"/>
      <c r="E7" s="64"/>
    </row>
    <row r="8" spans="1:20" ht="15.95" customHeight="1" x14ac:dyDescent="0.25">
      <c r="B8" s="65" t="s">
        <v>463</v>
      </c>
      <c r="C8" s="64"/>
      <c r="D8" s="64"/>
      <c r="E8" s="64"/>
    </row>
    <row r="9" spans="1:20" ht="15.95" customHeight="1" x14ac:dyDescent="0.25">
      <c r="B9" s="65" t="s">
        <v>142</v>
      </c>
      <c r="C9" s="64"/>
      <c r="D9" s="64"/>
      <c r="E9" s="64"/>
    </row>
    <row r="10" spans="1:20" ht="15.95" customHeight="1" x14ac:dyDescent="0.25">
      <c r="B10" s="56" t="s">
        <v>89</v>
      </c>
    </row>
    <row r="11" spans="1:20" ht="24.95" customHeight="1" x14ac:dyDescent="0.25">
      <c r="B11" s="213" t="s">
        <v>90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5"/>
      <c r="R11" s="214"/>
      <c r="S11" s="214"/>
      <c r="T11" s="215"/>
    </row>
    <row r="12" spans="1:20" ht="20.100000000000001" customHeight="1" x14ac:dyDescent="0.25">
      <c r="A12" s="561">
        <v>1</v>
      </c>
      <c r="B12" s="351" t="s">
        <v>91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R12" s="127"/>
      <c r="S12" s="127"/>
      <c r="T12" s="128"/>
    </row>
    <row r="13" spans="1:20" ht="20.100000000000001" customHeight="1" x14ac:dyDescent="0.25">
      <c r="A13" s="561"/>
      <c r="B13" s="529" t="s">
        <v>92</v>
      </c>
      <c r="C13" s="529" t="s">
        <v>93</v>
      </c>
      <c r="D13" s="529" t="s">
        <v>548</v>
      </c>
      <c r="E13" s="529" t="s">
        <v>262</v>
      </c>
      <c r="F13" s="529" t="s">
        <v>94</v>
      </c>
      <c r="G13" s="529" t="s">
        <v>95</v>
      </c>
      <c r="H13" s="529" t="s">
        <v>96</v>
      </c>
      <c r="I13" s="529" t="s">
        <v>97</v>
      </c>
      <c r="J13" s="532" t="s">
        <v>98</v>
      </c>
      <c r="K13" s="532"/>
      <c r="L13" s="532"/>
      <c r="M13" s="532"/>
      <c r="N13" s="530" t="s">
        <v>99</v>
      </c>
      <c r="O13" s="530" t="s">
        <v>100</v>
      </c>
      <c r="P13" s="529" t="s">
        <v>101</v>
      </c>
      <c r="Q13" s="529"/>
      <c r="R13" s="534" t="s">
        <v>102</v>
      </c>
      <c r="S13" s="530" t="s">
        <v>103</v>
      </c>
      <c r="T13" s="530" t="s">
        <v>52</v>
      </c>
    </row>
    <row r="14" spans="1:20" s="173" customFormat="1" ht="45" customHeight="1" x14ac:dyDescent="0.25">
      <c r="A14" s="399"/>
      <c r="B14" s="529"/>
      <c r="C14" s="529"/>
      <c r="D14" s="529"/>
      <c r="E14" s="529"/>
      <c r="F14" s="529"/>
      <c r="G14" s="529"/>
      <c r="H14" s="529"/>
      <c r="I14" s="529"/>
      <c r="J14" s="125" t="s">
        <v>104</v>
      </c>
      <c r="K14" s="298" t="s">
        <v>105</v>
      </c>
      <c r="L14" s="298" t="s">
        <v>559</v>
      </c>
      <c r="M14" s="298" t="s">
        <v>106</v>
      </c>
      <c r="N14" s="531"/>
      <c r="O14" s="531"/>
      <c r="P14" s="297" t="s">
        <v>107</v>
      </c>
      <c r="Q14" s="297" t="s">
        <v>108</v>
      </c>
      <c r="R14" s="536"/>
      <c r="S14" s="531"/>
      <c r="T14" s="531"/>
    </row>
    <row r="15" spans="1:20" s="415" customFormat="1" ht="30.75" customHeight="1" outlineLevel="1" x14ac:dyDescent="0.25">
      <c r="A15" s="326" t="s">
        <v>150</v>
      </c>
      <c r="B15" s="321" t="s">
        <v>143</v>
      </c>
      <c r="C15" s="317" t="s">
        <v>730</v>
      </c>
      <c r="D15" s="306" t="s">
        <v>335</v>
      </c>
      <c r="E15" s="314" t="s">
        <v>150</v>
      </c>
      <c r="F15" s="449" t="s">
        <v>455</v>
      </c>
      <c r="G15" s="307" t="s">
        <v>68</v>
      </c>
      <c r="H15" s="307" t="s">
        <v>153</v>
      </c>
      <c r="I15" s="307"/>
      <c r="J15" s="308">
        <v>47318.61</v>
      </c>
      <c r="K15" s="405">
        <v>1</v>
      </c>
      <c r="L15" s="308">
        <v>47318.61</v>
      </c>
      <c r="M15" s="405">
        <v>0</v>
      </c>
      <c r="N15" s="412" t="s">
        <v>148</v>
      </c>
      <c r="O15" s="412" t="s">
        <v>50</v>
      </c>
      <c r="P15" s="344">
        <v>43197</v>
      </c>
      <c r="Q15" s="347">
        <v>43252</v>
      </c>
      <c r="R15" s="349" t="s">
        <v>639</v>
      </c>
      <c r="S15" s="307"/>
      <c r="T15" s="325" t="s">
        <v>53</v>
      </c>
    </row>
    <row r="16" spans="1:20" s="415" customFormat="1" ht="32.1" customHeight="1" outlineLevel="1" x14ac:dyDescent="0.25">
      <c r="A16" s="326" t="s">
        <v>174</v>
      </c>
      <c r="B16" s="321" t="s">
        <v>143</v>
      </c>
      <c r="C16" s="413" t="s">
        <v>595</v>
      </c>
      <c r="D16" s="306" t="s">
        <v>325</v>
      </c>
      <c r="E16" s="414" t="s">
        <v>174</v>
      </c>
      <c r="F16" s="433" t="s">
        <v>596</v>
      </c>
      <c r="G16" s="307" t="s">
        <v>73</v>
      </c>
      <c r="H16" s="307"/>
      <c r="I16" s="307"/>
      <c r="J16" s="308">
        <v>13840733</v>
      </c>
      <c r="K16" s="405">
        <v>0.89999999933903319</v>
      </c>
      <c r="L16" s="308">
        <v>12456659.690851735</v>
      </c>
      <c r="M16" s="405">
        <v>9.9999999749288457E-2</v>
      </c>
      <c r="N16" s="412" t="s">
        <v>148</v>
      </c>
      <c r="O16" s="412" t="s">
        <v>50</v>
      </c>
      <c r="P16" s="344">
        <v>43373</v>
      </c>
      <c r="Q16" s="347">
        <v>43436</v>
      </c>
      <c r="R16" s="349"/>
      <c r="S16" s="307"/>
      <c r="T16" s="325" t="s">
        <v>53</v>
      </c>
    </row>
    <row r="17" spans="1:20" s="415" customFormat="1" ht="32.1" customHeight="1" outlineLevel="1" x14ac:dyDescent="0.25">
      <c r="A17" s="326" t="s">
        <v>145</v>
      </c>
      <c r="B17" s="321" t="s">
        <v>143</v>
      </c>
      <c r="C17" s="413" t="s">
        <v>593</v>
      </c>
      <c r="D17" s="306" t="s">
        <v>326</v>
      </c>
      <c r="E17" s="414" t="s">
        <v>145</v>
      </c>
      <c r="F17" s="433"/>
      <c r="G17" s="307" t="s">
        <v>73</v>
      </c>
      <c r="H17" s="307"/>
      <c r="I17" s="307"/>
      <c r="J17" s="308">
        <v>14714643.850000001</v>
      </c>
      <c r="K17" s="405">
        <v>0.99999999990352728</v>
      </c>
      <c r="L17" s="308">
        <v>14714643.848580441</v>
      </c>
      <c r="M17" s="405">
        <v>0</v>
      </c>
      <c r="N17" s="412" t="s">
        <v>148</v>
      </c>
      <c r="O17" s="412" t="s">
        <v>50</v>
      </c>
      <c r="P17" s="344">
        <v>43373</v>
      </c>
      <c r="Q17" s="347">
        <v>43436</v>
      </c>
      <c r="R17" s="349"/>
      <c r="S17" s="307"/>
      <c r="T17" s="325" t="s">
        <v>53</v>
      </c>
    </row>
    <row r="18" spans="1:20" s="415" customFormat="1" ht="34.5" customHeight="1" outlineLevel="1" x14ac:dyDescent="0.25">
      <c r="A18" s="326" t="s">
        <v>263</v>
      </c>
      <c r="B18" s="321" t="s">
        <v>143</v>
      </c>
      <c r="C18" s="413" t="s">
        <v>588</v>
      </c>
      <c r="D18" s="306" t="s">
        <v>328</v>
      </c>
      <c r="E18" s="414" t="s">
        <v>264</v>
      </c>
      <c r="F18" s="416"/>
      <c r="G18" s="307" t="s">
        <v>73</v>
      </c>
      <c r="H18" s="307"/>
      <c r="I18" s="307"/>
      <c r="J18" s="308">
        <v>6088643.5300000003</v>
      </c>
      <c r="K18" s="405">
        <v>0.99999999975130827</v>
      </c>
      <c r="L18" s="308">
        <v>6088643.5284858048</v>
      </c>
      <c r="M18" s="405">
        <v>0</v>
      </c>
      <c r="N18" s="412" t="s">
        <v>148</v>
      </c>
      <c r="O18" s="412" t="s">
        <v>51</v>
      </c>
      <c r="P18" s="344">
        <v>43281</v>
      </c>
      <c r="Q18" s="347">
        <v>43344</v>
      </c>
      <c r="R18" s="349"/>
      <c r="S18" s="307"/>
      <c r="T18" s="325" t="s">
        <v>53</v>
      </c>
    </row>
    <row r="19" spans="1:20" s="415" customFormat="1" ht="33" customHeight="1" outlineLevel="1" x14ac:dyDescent="0.25">
      <c r="A19" s="326" t="s">
        <v>264</v>
      </c>
      <c r="B19" s="321" t="s">
        <v>143</v>
      </c>
      <c r="C19" s="413" t="s">
        <v>589</v>
      </c>
      <c r="D19" s="306" t="s">
        <v>329</v>
      </c>
      <c r="E19" s="414" t="s">
        <v>173</v>
      </c>
      <c r="F19" s="416"/>
      <c r="G19" s="307" t="s">
        <v>68</v>
      </c>
      <c r="H19" s="307"/>
      <c r="I19" s="307"/>
      <c r="J19" s="308">
        <v>11987381.699999999</v>
      </c>
      <c r="K19" s="405">
        <v>0</v>
      </c>
      <c r="L19" s="308">
        <v>0</v>
      </c>
      <c r="M19" s="405">
        <v>1.0000000005526317</v>
      </c>
      <c r="N19" s="412" t="s">
        <v>148</v>
      </c>
      <c r="O19" s="412" t="s">
        <v>50</v>
      </c>
      <c r="P19" s="344">
        <v>43381</v>
      </c>
      <c r="Q19" s="347">
        <v>43436</v>
      </c>
      <c r="R19" s="349" t="s">
        <v>370</v>
      </c>
      <c r="S19" s="307"/>
      <c r="T19" s="325" t="s">
        <v>53</v>
      </c>
    </row>
    <row r="20" spans="1:20" s="319" customFormat="1" ht="34.5" customHeight="1" outlineLevel="1" x14ac:dyDescent="0.25">
      <c r="A20" s="326" t="s">
        <v>173</v>
      </c>
      <c r="B20" s="321" t="s">
        <v>143</v>
      </c>
      <c r="C20" s="413" t="s">
        <v>590</v>
      </c>
      <c r="D20" s="306" t="s">
        <v>330</v>
      </c>
      <c r="E20" s="486" t="s">
        <v>265</v>
      </c>
      <c r="F20" s="416"/>
      <c r="G20" s="307" t="s">
        <v>73</v>
      </c>
      <c r="H20" s="307"/>
      <c r="I20" s="307"/>
      <c r="J20" s="308">
        <v>4013145.1100000003</v>
      </c>
      <c r="K20" s="405">
        <v>0.99999999912747306</v>
      </c>
      <c r="L20" s="308">
        <v>4013145.106498423</v>
      </c>
      <c r="M20" s="405">
        <v>0</v>
      </c>
      <c r="N20" s="412" t="s">
        <v>148</v>
      </c>
      <c r="O20" s="412" t="s">
        <v>51</v>
      </c>
      <c r="P20" s="344">
        <v>43281</v>
      </c>
      <c r="Q20" s="347">
        <v>43344</v>
      </c>
      <c r="R20" s="349"/>
      <c r="S20" s="307"/>
      <c r="T20" s="325" t="s">
        <v>53</v>
      </c>
    </row>
    <row r="21" spans="1:20" s="415" customFormat="1" ht="47.25" outlineLevel="1" x14ac:dyDescent="0.25">
      <c r="A21" s="326" t="s">
        <v>265</v>
      </c>
      <c r="B21" s="321" t="s">
        <v>143</v>
      </c>
      <c r="C21" s="413" t="s">
        <v>594</v>
      </c>
      <c r="D21" s="306" t="s">
        <v>578</v>
      </c>
      <c r="E21" s="314" t="s">
        <v>175</v>
      </c>
      <c r="F21" s="449" t="s">
        <v>708</v>
      </c>
      <c r="G21" s="307" t="s">
        <v>68</v>
      </c>
      <c r="H21" s="307"/>
      <c r="I21" s="307"/>
      <c r="J21" s="308">
        <v>874497.16</v>
      </c>
      <c r="K21" s="405">
        <v>0</v>
      </c>
      <c r="L21" s="308">
        <v>0</v>
      </c>
      <c r="M21" s="405">
        <v>1.0000000038598116</v>
      </c>
      <c r="N21" s="412" t="s">
        <v>148</v>
      </c>
      <c r="O21" s="412" t="s">
        <v>50</v>
      </c>
      <c r="P21" s="344">
        <v>43197</v>
      </c>
      <c r="Q21" s="347">
        <v>43252</v>
      </c>
      <c r="R21" s="349" t="s">
        <v>509</v>
      </c>
      <c r="S21" s="307"/>
      <c r="T21" s="325" t="s">
        <v>53</v>
      </c>
    </row>
    <row r="22" spans="1:20" s="415" customFormat="1" ht="37.5" customHeight="1" outlineLevel="1" x14ac:dyDescent="0.25">
      <c r="A22" s="326" t="s">
        <v>175</v>
      </c>
      <c r="B22" s="321" t="s">
        <v>143</v>
      </c>
      <c r="C22" s="413" t="s">
        <v>591</v>
      </c>
      <c r="D22" s="306" t="s">
        <v>579</v>
      </c>
      <c r="E22" s="414" t="s">
        <v>266</v>
      </c>
      <c r="F22" s="449" t="s">
        <v>726</v>
      </c>
      <c r="G22" s="307" t="s">
        <v>68</v>
      </c>
      <c r="H22" s="307"/>
      <c r="I22" s="307"/>
      <c r="J22" s="308">
        <v>20326136.899999999</v>
      </c>
      <c r="K22" s="405">
        <v>0</v>
      </c>
      <c r="L22" s="308">
        <v>0</v>
      </c>
      <c r="M22" s="405">
        <v>1.0000000002715965</v>
      </c>
      <c r="N22" s="412" t="s">
        <v>148</v>
      </c>
      <c r="O22" s="412" t="s">
        <v>50</v>
      </c>
      <c r="P22" s="344">
        <v>43259</v>
      </c>
      <c r="Q22" s="347">
        <v>43314</v>
      </c>
      <c r="R22" s="349" t="s">
        <v>509</v>
      </c>
      <c r="S22" s="307"/>
      <c r="T22" s="325" t="s">
        <v>53</v>
      </c>
    </row>
    <row r="23" spans="1:20" s="415" customFormat="1" ht="47.25" outlineLevel="1" x14ac:dyDescent="0.25">
      <c r="A23" s="326" t="s">
        <v>266</v>
      </c>
      <c r="B23" s="321" t="s">
        <v>143</v>
      </c>
      <c r="C23" s="413" t="s">
        <v>592</v>
      </c>
      <c r="D23" s="306" t="s">
        <v>580</v>
      </c>
      <c r="E23" s="414" t="s">
        <v>267</v>
      </c>
      <c r="F23" s="449" t="s">
        <v>727</v>
      </c>
      <c r="G23" s="307" t="s">
        <v>68</v>
      </c>
      <c r="H23" s="307"/>
      <c r="I23" s="307"/>
      <c r="J23" s="308">
        <v>6459901.71</v>
      </c>
      <c r="K23" s="405">
        <v>0</v>
      </c>
      <c r="L23" s="308">
        <v>0</v>
      </c>
      <c r="M23" s="405">
        <v>0.99999999994628352</v>
      </c>
      <c r="N23" s="412" t="s">
        <v>148</v>
      </c>
      <c r="O23" s="412" t="s">
        <v>50</v>
      </c>
      <c r="P23" s="344">
        <v>43167</v>
      </c>
      <c r="Q23" s="347">
        <v>43222</v>
      </c>
      <c r="R23" s="349" t="s">
        <v>509</v>
      </c>
      <c r="S23" s="307"/>
      <c r="T23" s="325" t="s">
        <v>53</v>
      </c>
    </row>
    <row r="24" spans="1:20" s="319" customFormat="1" ht="32.1" customHeight="1" outlineLevel="1" x14ac:dyDescent="0.25">
      <c r="A24" s="326" t="s">
        <v>267</v>
      </c>
      <c r="B24" s="321" t="s">
        <v>143</v>
      </c>
      <c r="C24" s="317" t="s">
        <v>673</v>
      </c>
      <c r="D24" s="306" t="s">
        <v>674</v>
      </c>
      <c r="E24" s="314"/>
      <c r="F24" s="412"/>
      <c r="G24" s="307" t="s">
        <v>73</v>
      </c>
      <c r="H24" s="307"/>
      <c r="I24" s="307"/>
      <c r="J24" s="308">
        <v>1188381.7</v>
      </c>
      <c r="K24" s="405">
        <v>0.6000000002919964</v>
      </c>
      <c r="L24" s="308">
        <v>713029.02034700313</v>
      </c>
      <c r="M24" s="405">
        <v>0.40000000116798556</v>
      </c>
      <c r="N24" s="412"/>
      <c r="O24" s="412" t="s">
        <v>50</v>
      </c>
      <c r="P24" s="344">
        <v>43251</v>
      </c>
      <c r="Q24" s="347">
        <v>43314</v>
      </c>
      <c r="R24" s="349"/>
      <c r="S24" s="307"/>
      <c r="T24" s="325" t="s">
        <v>53</v>
      </c>
    </row>
    <row r="25" spans="1:20" s="343" customFormat="1" ht="24.95" customHeight="1" x14ac:dyDescent="0.25">
      <c r="A25" s="400"/>
      <c r="B25" s="335"/>
      <c r="C25" s="336"/>
      <c r="D25" s="336"/>
      <c r="E25" s="336"/>
      <c r="F25" s="336"/>
      <c r="G25" s="336"/>
      <c r="H25" s="337"/>
      <c r="I25" s="338" t="s">
        <v>312</v>
      </c>
      <c r="J25" s="339">
        <v>79540783.269999981</v>
      </c>
      <c r="K25" s="345"/>
      <c r="L25" s="339">
        <f>SUM(L15:L24)</f>
        <v>38033439.804763407</v>
      </c>
      <c r="M25" s="341"/>
      <c r="N25" s="336"/>
      <c r="O25" s="336"/>
      <c r="P25" s="336"/>
      <c r="Q25" s="342"/>
      <c r="R25" s="370"/>
      <c r="S25" s="336"/>
      <c r="T25" s="342"/>
    </row>
    <row r="26" spans="1:20" x14ac:dyDescent="0.25">
      <c r="J26" s="2"/>
      <c r="R26" s="172"/>
    </row>
    <row r="27" spans="1:20" ht="20.100000000000001" customHeight="1" x14ac:dyDescent="0.25">
      <c r="A27" s="401">
        <v>2</v>
      </c>
      <c r="B27" s="129" t="s">
        <v>109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8"/>
      <c r="R27" s="371"/>
      <c r="S27" s="127"/>
      <c r="T27" s="128"/>
    </row>
    <row r="28" spans="1:20" ht="20.100000000000001" customHeight="1" x14ac:dyDescent="0.25">
      <c r="B28" s="529" t="s">
        <v>110</v>
      </c>
      <c r="C28" s="529" t="s">
        <v>43</v>
      </c>
      <c r="D28" s="529" t="s">
        <v>548</v>
      </c>
      <c r="E28" s="529" t="s">
        <v>262</v>
      </c>
      <c r="F28" s="529" t="s">
        <v>94</v>
      </c>
      <c r="G28" s="529" t="s">
        <v>95</v>
      </c>
      <c r="H28" s="529" t="s">
        <v>96</v>
      </c>
      <c r="I28" s="529" t="s">
        <v>97</v>
      </c>
      <c r="J28" s="532" t="s">
        <v>111</v>
      </c>
      <c r="K28" s="532"/>
      <c r="L28" s="532"/>
      <c r="M28" s="532"/>
      <c r="N28" s="529" t="s">
        <v>112</v>
      </c>
      <c r="O28" s="529" t="s">
        <v>113</v>
      </c>
      <c r="P28" s="529" t="s">
        <v>114</v>
      </c>
      <c r="Q28" s="529"/>
      <c r="R28" s="558" t="s">
        <v>102</v>
      </c>
      <c r="S28" s="529" t="s">
        <v>103</v>
      </c>
      <c r="T28" s="529" t="s">
        <v>52</v>
      </c>
    </row>
    <row r="29" spans="1:20" ht="48" customHeight="1" x14ac:dyDescent="0.25">
      <c r="B29" s="529"/>
      <c r="C29" s="529"/>
      <c r="D29" s="529"/>
      <c r="E29" s="529"/>
      <c r="F29" s="529"/>
      <c r="G29" s="529"/>
      <c r="H29" s="529"/>
      <c r="I29" s="529"/>
      <c r="J29" s="125" t="s">
        <v>104</v>
      </c>
      <c r="K29" s="298" t="s">
        <v>105</v>
      </c>
      <c r="L29" s="298" t="s">
        <v>559</v>
      </c>
      <c r="M29" s="298" t="s">
        <v>106</v>
      </c>
      <c r="N29" s="529"/>
      <c r="O29" s="529"/>
      <c r="P29" s="297" t="s">
        <v>107</v>
      </c>
      <c r="Q29" s="297" t="s">
        <v>108</v>
      </c>
      <c r="R29" s="558"/>
      <c r="S29" s="529"/>
      <c r="T29" s="529"/>
    </row>
    <row r="30" spans="1:20" s="319" customFormat="1" ht="24.95" customHeight="1" outlineLevel="1" x14ac:dyDescent="0.25">
      <c r="A30" s="326" t="s">
        <v>148</v>
      </c>
      <c r="B30" s="322" t="s">
        <v>143</v>
      </c>
      <c r="C30" s="378" t="s">
        <v>668</v>
      </c>
      <c r="D30" s="306" t="s">
        <v>691</v>
      </c>
      <c r="E30" s="315" t="s">
        <v>148</v>
      </c>
      <c r="F30" s="449" t="s">
        <v>455</v>
      </c>
      <c r="G30" s="307" t="s">
        <v>68</v>
      </c>
      <c r="H30" s="309"/>
      <c r="I30" s="309"/>
      <c r="J30" s="311">
        <v>105364.42271293375</v>
      </c>
      <c r="K30" s="405">
        <v>0.99145032573567071</v>
      </c>
      <c r="L30" s="313">
        <v>104463.59121968907</v>
      </c>
      <c r="M30" s="312">
        <v>8.5496742643292878E-3</v>
      </c>
      <c r="N30" s="310" t="s">
        <v>146</v>
      </c>
      <c r="O30" s="309" t="s">
        <v>50</v>
      </c>
      <c r="P30" s="344">
        <v>43259</v>
      </c>
      <c r="Q30" s="347">
        <v>43314</v>
      </c>
      <c r="R30" s="349" t="s">
        <v>311</v>
      </c>
      <c r="S30" s="309"/>
      <c r="T30" s="325" t="s">
        <v>53</v>
      </c>
    </row>
    <row r="31" spans="1:20" s="319" customFormat="1" ht="24.95" customHeight="1" outlineLevel="1" x14ac:dyDescent="0.25">
      <c r="A31" s="326" t="s">
        <v>146</v>
      </c>
      <c r="B31" s="322" t="s">
        <v>143</v>
      </c>
      <c r="C31" s="378" t="s">
        <v>669</v>
      </c>
      <c r="D31" s="306" t="s">
        <v>691</v>
      </c>
      <c r="E31" s="315" t="s">
        <v>146</v>
      </c>
      <c r="F31" s="449" t="s">
        <v>455</v>
      </c>
      <c r="G31" s="307" t="s">
        <v>68</v>
      </c>
      <c r="H31" s="309"/>
      <c r="I31" s="309"/>
      <c r="J31" s="311">
        <v>4705.2996845425869</v>
      </c>
      <c r="K31" s="405">
        <v>0.99145032573567071</v>
      </c>
      <c r="L31" s="313">
        <v>4665.0709049236966</v>
      </c>
      <c r="M31" s="312">
        <v>8.5496742643292878E-3</v>
      </c>
      <c r="N31" s="310" t="s">
        <v>146</v>
      </c>
      <c r="O31" s="309" t="s">
        <v>50</v>
      </c>
      <c r="P31" s="344">
        <v>43320</v>
      </c>
      <c r="Q31" s="347">
        <v>43375</v>
      </c>
      <c r="R31" s="349" t="s">
        <v>311</v>
      </c>
      <c r="S31" s="309"/>
      <c r="T31" s="325" t="s">
        <v>53</v>
      </c>
    </row>
    <row r="32" spans="1:20" s="319" customFormat="1" ht="47.25" outlineLevel="1" x14ac:dyDescent="0.25">
      <c r="A32" s="326" t="s">
        <v>270</v>
      </c>
      <c r="B32" s="321" t="s">
        <v>143</v>
      </c>
      <c r="C32" s="417" t="s">
        <v>670</v>
      </c>
      <c r="D32" s="306" t="s">
        <v>677</v>
      </c>
      <c r="E32" s="314"/>
      <c r="F32" s="449" t="s">
        <v>461</v>
      </c>
      <c r="G32" s="307" t="s">
        <v>68</v>
      </c>
      <c r="H32" s="307"/>
      <c r="I32" s="307"/>
      <c r="J32" s="308">
        <v>400465.07</v>
      </c>
      <c r="K32" s="405">
        <v>0.29999999876326761</v>
      </c>
      <c r="L32" s="308">
        <v>120139.52050473187</v>
      </c>
      <c r="M32" s="405">
        <v>0.69999999974004978</v>
      </c>
      <c r="N32" s="443"/>
      <c r="O32" s="307" t="s">
        <v>50</v>
      </c>
      <c r="P32" s="344">
        <v>43381</v>
      </c>
      <c r="Q32" s="347">
        <v>43436</v>
      </c>
      <c r="R32" s="349" t="s">
        <v>311</v>
      </c>
      <c r="S32" s="307"/>
      <c r="T32" s="325" t="s">
        <v>53</v>
      </c>
    </row>
    <row r="33" spans="1:20" s="319" customFormat="1" ht="24.95" customHeight="1" outlineLevel="1" x14ac:dyDescent="0.25">
      <c r="A33" s="326" t="s">
        <v>271</v>
      </c>
      <c r="B33" s="321" t="s">
        <v>143</v>
      </c>
      <c r="C33" s="413" t="s">
        <v>600</v>
      </c>
      <c r="D33" s="306" t="s">
        <v>333</v>
      </c>
      <c r="E33" s="314" t="s">
        <v>271</v>
      </c>
      <c r="F33" s="449" t="s">
        <v>455</v>
      </c>
      <c r="G33" s="307" t="s">
        <v>67</v>
      </c>
      <c r="H33" s="307"/>
      <c r="I33" s="307"/>
      <c r="J33" s="308">
        <v>35173.5</v>
      </c>
      <c r="K33" s="405">
        <v>0.5</v>
      </c>
      <c r="L33" s="308">
        <v>17586.75</v>
      </c>
      <c r="M33" s="405">
        <v>0.5</v>
      </c>
      <c r="N33" s="310" t="s">
        <v>150</v>
      </c>
      <c r="O33" s="307" t="s">
        <v>51</v>
      </c>
      <c r="P33" s="344">
        <v>43186</v>
      </c>
      <c r="Q33" s="347">
        <v>43222</v>
      </c>
      <c r="R33" s="418"/>
      <c r="S33" s="307"/>
      <c r="T33" s="325" t="s">
        <v>53</v>
      </c>
    </row>
    <row r="34" spans="1:20" s="319" customFormat="1" ht="33" customHeight="1" outlineLevel="1" x14ac:dyDescent="0.25">
      <c r="A34" s="326" t="s">
        <v>272</v>
      </c>
      <c r="B34" s="321" t="s">
        <v>143</v>
      </c>
      <c r="C34" s="413" t="s">
        <v>604</v>
      </c>
      <c r="D34" s="306" t="s">
        <v>665</v>
      </c>
      <c r="E34" s="314" t="s">
        <v>176</v>
      </c>
      <c r="F34" s="449" t="s">
        <v>455</v>
      </c>
      <c r="G34" s="307" t="s">
        <v>68</v>
      </c>
      <c r="H34" s="397"/>
      <c r="I34" s="307"/>
      <c r="J34" s="308">
        <v>268138.8</v>
      </c>
      <c r="K34" s="405">
        <v>0.50000000235294129</v>
      </c>
      <c r="L34" s="308">
        <v>134069.40063091484</v>
      </c>
      <c r="M34" s="405">
        <v>0.50000000235294129</v>
      </c>
      <c r="N34" s="310"/>
      <c r="O34" s="307" t="s">
        <v>50</v>
      </c>
      <c r="P34" s="344">
        <v>43381</v>
      </c>
      <c r="Q34" s="347">
        <v>43436</v>
      </c>
      <c r="R34" s="349" t="s">
        <v>311</v>
      </c>
      <c r="S34" s="307"/>
      <c r="T34" s="325" t="s">
        <v>53</v>
      </c>
    </row>
    <row r="35" spans="1:20" s="319" customFormat="1" ht="24.95" customHeight="1" outlineLevel="1" x14ac:dyDescent="0.25">
      <c r="A35" s="326" t="s">
        <v>273</v>
      </c>
      <c r="B35" s="321" t="s">
        <v>143</v>
      </c>
      <c r="C35" s="317" t="s">
        <v>680</v>
      </c>
      <c r="D35" s="306" t="s">
        <v>324</v>
      </c>
      <c r="E35" s="314" t="s">
        <v>274</v>
      </c>
      <c r="F35" s="449" t="s">
        <v>455</v>
      </c>
      <c r="G35" s="307" t="s">
        <v>68</v>
      </c>
      <c r="H35" s="419"/>
      <c r="I35" s="419"/>
      <c r="J35" s="308">
        <v>917000</v>
      </c>
      <c r="K35" s="405">
        <v>1</v>
      </c>
      <c r="L35" s="308">
        <v>917000</v>
      </c>
      <c r="M35" s="405">
        <v>0</v>
      </c>
      <c r="N35" s="443"/>
      <c r="O35" s="307" t="s">
        <v>50</v>
      </c>
      <c r="P35" s="344">
        <v>43471</v>
      </c>
      <c r="Q35" s="347">
        <v>43526</v>
      </c>
      <c r="R35" s="349" t="s">
        <v>311</v>
      </c>
      <c r="S35" s="307"/>
      <c r="T35" s="325" t="s">
        <v>53</v>
      </c>
    </row>
    <row r="36" spans="1:20" s="319" customFormat="1" ht="24.95" customHeight="1" outlineLevel="1" x14ac:dyDescent="0.25">
      <c r="A36" s="326" t="s">
        <v>176</v>
      </c>
      <c r="B36" s="321" t="s">
        <v>143</v>
      </c>
      <c r="C36" s="317" t="s">
        <v>601</v>
      </c>
      <c r="D36" s="306" t="s">
        <v>539</v>
      </c>
      <c r="E36" s="314" t="s">
        <v>275</v>
      </c>
      <c r="F36" s="449" t="s">
        <v>455</v>
      </c>
      <c r="G36" s="307" t="s">
        <v>68</v>
      </c>
      <c r="H36" s="307"/>
      <c r="I36" s="307"/>
      <c r="J36" s="308">
        <v>3154.57</v>
      </c>
      <c r="K36" s="405">
        <v>1</v>
      </c>
      <c r="L36" s="308">
        <v>3154.57</v>
      </c>
      <c r="M36" s="405">
        <v>0</v>
      </c>
      <c r="N36" s="443" t="s">
        <v>146</v>
      </c>
      <c r="O36" s="307" t="s">
        <v>50</v>
      </c>
      <c r="P36" s="344">
        <v>43197</v>
      </c>
      <c r="Q36" s="347">
        <v>43252</v>
      </c>
      <c r="R36" s="349" t="s">
        <v>311</v>
      </c>
      <c r="S36" s="307"/>
      <c r="T36" s="325" t="s">
        <v>53</v>
      </c>
    </row>
    <row r="37" spans="1:20" s="319" customFormat="1" ht="24.95" customHeight="1" outlineLevel="1" x14ac:dyDescent="0.25">
      <c r="A37" s="326" t="s">
        <v>274</v>
      </c>
      <c r="B37" s="321" t="s">
        <v>143</v>
      </c>
      <c r="C37" s="417" t="s">
        <v>597</v>
      </c>
      <c r="D37" s="306" t="s">
        <v>540</v>
      </c>
      <c r="E37" s="314" t="s">
        <v>479</v>
      </c>
      <c r="F37" s="449" t="s">
        <v>455</v>
      </c>
      <c r="G37" s="307" t="s">
        <v>68</v>
      </c>
      <c r="H37" s="307"/>
      <c r="I37" s="447"/>
      <c r="J37" s="308">
        <v>101440</v>
      </c>
      <c r="K37" s="405">
        <v>1</v>
      </c>
      <c r="L37" s="308">
        <v>101440</v>
      </c>
      <c r="M37" s="405">
        <v>0</v>
      </c>
      <c r="N37" s="443" t="s">
        <v>150</v>
      </c>
      <c r="O37" s="307" t="s">
        <v>50</v>
      </c>
      <c r="P37" s="344">
        <v>43197</v>
      </c>
      <c r="Q37" s="347">
        <v>43252</v>
      </c>
      <c r="R37" s="349" t="s">
        <v>311</v>
      </c>
      <c r="S37" s="307"/>
      <c r="T37" s="325" t="s">
        <v>53</v>
      </c>
    </row>
    <row r="38" spans="1:20" s="319" customFormat="1" ht="31.5" outlineLevel="1" x14ac:dyDescent="0.25">
      <c r="A38" s="326" t="s">
        <v>275</v>
      </c>
      <c r="B38" s="321" t="s">
        <v>143</v>
      </c>
      <c r="C38" s="317" t="s">
        <v>598</v>
      </c>
      <c r="D38" s="306" t="s">
        <v>540</v>
      </c>
      <c r="E38" s="314" t="s">
        <v>480</v>
      </c>
      <c r="F38" s="449" t="s">
        <v>455</v>
      </c>
      <c r="G38" s="307" t="s">
        <v>68</v>
      </c>
      <c r="H38" s="307"/>
      <c r="I38" s="447"/>
      <c r="J38" s="311">
        <v>70000</v>
      </c>
      <c r="K38" s="405">
        <v>1</v>
      </c>
      <c r="L38" s="313">
        <v>70000</v>
      </c>
      <c r="M38" s="405">
        <v>0</v>
      </c>
      <c r="N38" s="443"/>
      <c r="O38" s="307" t="s">
        <v>50</v>
      </c>
      <c r="P38" s="344">
        <v>43197</v>
      </c>
      <c r="Q38" s="347">
        <v>43252</v>
      </c>
      <c r="R38" s="349" t="s">
        <v>311</v>
      </c>
      <c r="S38" s="307"/>
      <c r="T38" s="325" t="s">
        <v>53</v>
      </c>
    </row>
    <row r="39" spans="1:20" s="319" customFormat="1" ht="24.95" customHeight="1" outlineLevel="1" x14ac:dyDescent="0.25">
      <c r="A39" s="326" t="s">
        <v>478</v>
      </c>
      <c r="B39" s="321" t="s">
        <v>143</v>
      </c>
      <c r="C39" s="317" t="s">
        <v>646</v>
      </c>
      <c r="D39" s="306" t="s">
        <v>638</v>
      </c>
      <c r="E39" s="314" t="s">
        <v>481</v>
      </c>
      <c r="F39" s="449" t="s">
        <v>455</v>
      </c>
      <c r="G39" s="307" t="s">
        <v>68</v>
      </c>
      <c r="H39" s="307"/>
      <c r="I39" s="307"/>
      <c r="J39" s="308">
        <v>4999.99</v>
      </c>
      <c r="K39" s="405">
        <v>0</v>
      </c>
      <c r="L39" s="308">
        <v>0</v>
      </c>
      <c r="M39" s="405">
        <v>1.0000026309200885</v>
      </c>
      <c r="N39" s="446"/>
      <c r="O39" s="307" t="s">
        <v>50</v>
      </c>
      <c r="P39" s="344">
        <v>43228</v>
      </c>
      <c r="Q39" s="347">
        <v>43283</v>
      </c>
      <c r="R39" s="349" t="s">
        <v>712</v>
      </c>
      <c r="S39" s="307"/>
      <c r="T39" s="325" t="s">
        <v>53</v>
      </c>
    </row>
    <row r="40" spans="1:20" s="319" customFormat="1" ht="33.75" customHeight="1" outlineLevel="1" x14ac:dyDescent="0.25">
      <c r="A40" s="326" t="s">
        <v>479</v>
      </c>
      <c r="B40" s="322" t="s">
        <v>143</v>
      </c>
      <c r="C40" s="450" t="s">
        <v>705</v>
      </c>
      <c r="D40" s="316" t="s">
        <v>706</v>
      </c>
      <c r="E40" s="315"/>
      <c r="F40" s="455" t="s">
        <v>455</v>
      </c>
      <c r="G40" s="307" t="s">
        <v>68</v>
      </c>
      <c r="H40" s="309"/>
      <c r="I40" s="309"/>
      <c r="J40" s="451">
        <v>570000</v>
      </c>
      <c r="K40" s="452">
        <v>0.36842105263157893</v>
      </c>
      <c r="L40" s="451">
        <v>210000</v>
      </c>
      <c r="M40" s="452">
        <v>0.63157894736842102</v>
      </c>
      <c r="N40" s="310"/>
      <c r="O40" s="309" t="s">
        <v>50</v>
      </c>
      <c r="P40" s="407">
        <v>43197</v>
      </c>
      <c r="Q40" s="453">
        <v>43252</v>
      </c>
      <c r="R40" s="454" t="s">
        <v>311</v>
      </c>
      <c r="S40" s="309"/>
      <c r="T40" s="394" t="s">
        <v>53</v>
      </c>
    </row>
    <row r="41" spans="1:20" s="319" customFormat="1" ht="31.5" outlineLevel="1" x14ac:dyDescent="0.25">
      <c r="A41" s="326" t="s">
        <v>480</v>
      </c>
      <c r="B41" s="321" t="s">
        <v>143</v>
      </c>
      <c r="C41" s="413" t="s">
        <v>703</v>
      </c>
      <c r="D41" s="306" t="s">
        <v>702</v>
      </c>
      <c r="E41" s="314"/>
      <c r="F41" s="455" t="s">
        <v>455</v>
      </c>
      <c r="G41" s="307" t="s">
        <v>68</v>
      </c>
      <c r="H41" s="397"/>
      <c r="I41" s="307"/>
      <c r="J41" s="308">
        <v>63091.48</v>
      </c>
      <c r="K41" s="405">
        <v>0</v>
      </c>
      <c r="L41" s="308">
        <v>0</v>
      </c>
      <c r="M41" s="405">
        <v>1.0000000420000017</v>
      </c>
      <c r="N41" s="310"/>
      <c r="O41" s="307" t="s">
        <v>50</v>
      </c>
      <c r="P41" s="344">
        <v>43381</v>
      </c>
      <c r="Q41" s="347">
        <v>43436</v>
      </c>
      <c r="R41" s="349" t="s">
        <v>311</v>
      </c>
      <c r="S41" s="307"/>
      <c r="T41" s="325" t="s">
        <v>53</v>
      </c>
    </row>
    <row r="42" spans="1:20" s="343" customFormat="1" ht="24.95" customHeight="1" x14ac:dyDescent="0.25">
      <c r="A42" s="400"/>
      <c r="B42" s="335"/>
      <c r="C42" s="336"/>
      <c r="D42" s="336"/>
      <c r="E42" s="336"/>
      <c r="F42" s="336"/>
      <c r="G42" s="336"/>
      <c r="H42" s="337"/>
      <c r="I42" s="338" t="s">
        <v>313</v>
      </c>
      <c r="J42" s="339">
        <v>2543533.1323974761</v>
      </c>
      <c r="K42" s="345"/>
      <c r="L42" s="339">
        <f>SUM(L30:L41)</f>
        <v>1682518.9032602597</v>
      </c>
      <c r="M42" s="341"/>
      <c r="N42" s="336"/>
      <c r="O42" s="336"/>
      <c r="P42" s="336"/>
      <c r="Q42" s="342"/>
      <c r="R42" s="336"/>
      <c r="S42" s="336"/>
      <c r="T42" s="342"/>
    </row>
    <row r="44" spans="1:20" ht="20.25" customHeight="1" x14ac:dyDescent="0.25">
      <c r="A44" s="401">
        <v>3</v>
      </c>
      <c r="B44" s="129" t="s">
        <v>115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8"/>
      <c r="R44" s="127"/>
      <c r="S44" s="127"/>
      <c r="T44" s="128"/>
    </row>
    <row r="45" spans="1:20" ht="20.25" customHeight="1" x14ac:dyDescent="0.25">
      <c r="B45" s="529" t="s">
        <v>110</v>
      </c>
      <c r="C45" s="529" t="s">
        <v>43</v>
      </c>
      <c r="D45" s="529" t="s">
        <v>548</v>
      </c>
      <c r="E45" s="529" t="s">
        <v>262</v>
      </c>
      <c r="F45" s="529" t="s">
        <v>94</v>
      </c>
      <c r="G45" s="529" t="s">
        <v>95</v>
      </c>
      <c r="H45" s="529" t="s">
        <v>96</v>
      </c>
      <c r="I45" s="529" t="s">
        <v>97</v>
      </c>
      <c r="J45" s="532" t="s">
        <v>111</v>
      </c>
      <c r="K45" s="532"/>
      <c r="L45" s="532"/>
      <c r="M45" s="532"/>
      <c r="N45" s="529" t="s">
        <v>112</v>
      </c>
      <c r="O45" s="529" t="s">
        <v>113</v>
      </c>
      <c r="P45" s="529" t="s">
        <v>114</v>
      </c>
      <c r="Q45" s="529"/>
      <c r="R45" s="558" t="s">
        <v>102</v>
      </c>
      <c r="S45" s="529" t="s">
        <v>103</v>
      </c>
      <c r="T45" s="529" t="s">
        <v>52</v>
      </c>
    </row>
    <row r="46" spans="1:20" ht="39" customHeight="1" x14ac:dyDescent="0.25">
      <c r="B46" s="529"/>
      <c r="C46" s="529"/>
      <c r="D46" s="529"/>
      <c r="E46" s="529"/>
      <c r="F46" s="529"/>
      <c r="G46" s="529"/>
      <c r="H46" s="529"/>
      <c r="I46" s="529"/>
      <c r="J46" s="125" t="s">
        <v>104</v>
      </c>
      <c r="K46" s="130" t="s">
        <v>105</v>
      </c>
      <c r="L46" s="298" t="s">
        <v>559</v>
      </c>
      <c r="M46" s="298" t="s">
        <v>106</v>
      </c>
      <c r="N46" s="529"/>
      <c r="O46" s="529"/>
      <c r="P46" s="297" t="s">
        <v>107</v>
      </c>
      <c r="Q46" s="297" t="s">
        <v>108</v>
      </c>
      <c r="R46" s="558"/>
      <c r="S46" s="529"/>
      <c r="T46" s="529"/>
    </row>
    <row r="47" spans="1:20" s="319" customFormat="1" ht="47.25" outlineLevel="1" x14ac:dyDescent="0.25">
      <c r="A47" s="326" t="s">
        <v>147</v>
      </c>
      <c r="B47" s="323" t="s">
        <v>143</v>
      </c>
      <c r="C47" s="317" t="s">
        <v>656</v>
      </c>
      <c r="D47" s="306" t="s">
        <v>659</v>
      </c>
      <c r="E47" s="314" t="s">
        <v>147</v>
      </c>
      <c r="F47" s="310" t="s">
        <v>455</v>
      </c>
      <c r="G47" s="307" t="s">
        <v>73</v>
      </c>
      <c r="H47" s="307"/>
      <c r="I47" s="307"/>
      <c r="J47" s="308">
        <v>642492.09</v>
      </c>
      <c r="K47" s="457">
        <v>0.20130604666252355</v>
      </c>
      <c r="L47" s="308">
        <v>129337.54264984227</v>
      </c>
      <c r="M47" s="457">
        <v>0.79869395333747639</v>
      </c>
      <c r="N47" s="318" t="s">
        <v>146</v>
      </c>
      <c r="O47" s="307" t="s">
        <v>50</v>
      </c>
      <c r="P47" s="344">
        <v>43251</v>
      </c>
      <c r="Q47" s="347">
        <v>43314</v>
      </c>
      <c r="R47" s="372"/>
      <c r="S47" s="420"/>
      <c r="T47" s="421" t="s">
        <v>53</v>
      </c>
    </row>
    <row r="48" spans="1:20" s="319" customFormat="1" ht="47.25" outlineLevel="1" x14ac:dyDescent="0.25">
      <c r="A48" s="326" t="s">
        <v>149</v>
      </c>
      <c r="B48" s="321" t="s">
        <v>143</v>
      </c>
      <c r="C48" s="317" t="s">
        <v>657</v>
      </c>
      <c r="D48" s="306" t="s">
        <v>660</v>
      </c>
      <c r="E48" s="314" t="s">
        <v>149</v>
      </c>
      <c r="F48" s="449" t="s">
        <v>455</v>
      </c>
      <c r="G48" s="307" t="s">
        <v>73</v>
      </c>
      <c r="H48" s="307"/>
      <c r="I48" s="307"/>
      <c r="J48" s="308">
        <v>724511.03</v>
      </c>
      <c r="K48" s="457">
        <v>0.28736883777993316</v>
      </c>
      <c r="L48" s="308">
        <v>208201.89264984228</v>
      </c>
      <c r="M48" s="457">
        <v>0.71263116222006684</v>
      </c>
      <c r="N48" s="412" t="s">
        <v>146</v>
      </c>
      <c r="O48" s="307" t="s">
        <v>50</v>
      </c>
      <c r="P48" s="344">
        <v>43251</v>
      </c>
      <c r="Q48" s="347">
        <v>43314</v>
      </c>
      <c r="R48" s="372"/>
      <c r="S48" s="420"/>
      <c r="T48" s="421" t="s">
        <v>53</v>
      </c>
    </row>
    <row r="49" spans="1:20" s="319" customFormat="1" ht="47.25" outlineLevel="1" x14ac:dyDescent="0.25">
      <c r="A49" s="326" t="s">
        <v>276</v>
      </c>
      <c r="B49" s="322" t="s">
        <v>143</v>
      </c>
      <c r="C49" s="317" t="s">
        <v>658</v>
      </c>
      <c r="D49" s="306" t="s">
        <v>661</v>
      </c>
      <c r="E49" s="315" t="s">
        <v>276</v>
      </c>
      <c r="F49" s="310" t="s">
        <v>455</v>
      </c>
      <c r="G49" s="307" t="s">
        <v>73</v>
      </c>
      <c r="H49" s="309"/>
      <c r="I49" s="309"/>
      <c r="J49" s="308">
        <v>724511.03</v>
      </c>
      <c r="K49" s="457">
        <v>0.28736883777993316</v>
      </c>
      <c r="L49" s="308">
        <v>208201.89264984228</v>
      </c>
      <c r="M49" s="457">
        <v>0.71263116222006684</v>
      </c>
      <c r="N49" s="310" t="s">
        <v>146</v>
      </c>
      <c r="O49" s="309" t="s">
        <v>50</v>
      </c>
      <c r="P49" s="344">
        <v>43251</v>
      </c>
      <c r="Q49" s="347">
        <v>43314</v>
      </c>
      <c r="R49" s="372"/>
      <c r="S49" s="422"/>
      <c r="T49" s="421" t="s">
        <v>53</v>
      </c>
    </row>
    <row r="50" spans="1:20" s="319" customFormat="1" ht="47.25" outlineLevel="1" x14ac:dyDescent="0.25">
      <c r="A50" s="326" t="s">
        <v>277</v>
      </c>
      <c r="B50" s="322" t="s">
        <v>143</v>
      </c>
      <c r="C50" s="417" t="s">
        <v>713</v>
      </c>
      <c r="D50" s="306" t="s">
        <v>585</v>
      </c>
      <c r="E50" s="315" t="s">
        <v>277</v>
      </c>
      <c r="F50" s="310" t="s">
        <v>455</v>
      </c>
      <c r="G50" s="307" t="s">
        <v>68</v>
      </c>
      <c r="H50" s="410"/>
      <c r="I50" s="309"/>
      <c r="J50" s="311">
        <v>1257413.6099999999</v>
      </c>
      <c r="K50" s="458">
        <v>0.61127564033719284</v>
      </c>
      <c r="L50" s="313">
        <v>768626.30962145119</v>
      </c>
      <c r="M50" s="458">
        <v>0.38872435966280716</v>
      </c>
      <c r="N50" s="310" t="s">
        <v>146</v>
      </c>
      <c r="O50" s="309" t="s">
        <v>50</v>
      </c>
      <c r="P50" s="344">
        <v>43228</v>
      </c>
      <c r="Q50" s="347">
        <v>43283</v>
      </c>
      <c r="R50" s="372"/>
      <c r="S50" s="422"/>
      <c r="T50" s="421" t="s">
        <v>53</v>
      </c>
    </row>
    <row r="51" spans="1:20" s="319" customFormat="1" ht="47.25" outlineLevel="1" x14ac:dyDescent="0.25">
      <c r="A51" s="326" t="s">
        <v>278</v>
      </c>
      <c r="B51" s="322" t="s">
        <v>143</v>
      </c>
      <c r="C51" s="317" t="s">
        <v>606</v>
      </c>
      <c r="D51" s="316" t="s">
        <v>341</v>
      </c>
      <c r="E51" s="315" t="s">
        <v>278</v>
      </c>
      <c r="F51" s="449" t="s">
        <v>652</v>
      </c>
      <c r="G51" s="309" t="s">
        <v>68</v>
      </c>
      <c r="H51" s="309"/>
      <c r="I51" s="309"/>
      <c r="J51" s="308">
        <v>115910.73</v>
      </c>
      <c r="K51" s="405">
        <v>0</v>
      </c>
      <c r="L51" s="308">
        <v>0</v>
      </c>
      <c r="M51" s="405">
        <v>0.9999999760503171</v>
      </c>
      <c r="N51" s="310" t="s">
        <v>150</v>
      </c>
      <c r="O51" s="307" t="s">
        <v>50</v>
      </c>
      <c r="P51" s="344">
        <v>43016</v>
      </c>
      <c r="Q51" s="347">
        <v>43071</v>
      </c>
      <c r="R51" s="372" t="s">
        <v>371</v>
      </c>
      <c r="S51" s="422"/>
      <c r="T51" s="421" t="s">
        <v>59</v>
      </c>
    </row>
    <row r="52" spans="1:20" s="319" customFormat="1" ht="47.25" outlineLevel="1" x14ac:dyDescent="0.25">
      <c r="A52" s="326" t="s">
        <v>279</v>
      </c>
      <c r="B52" s="321" t="s">
        <v>143</v>
      </c>
      <c r="C52" s="317" t="s">
        <v>607</v>
      </c>
      <c r="D52" s="306" t="s">
        <v>342</v>
      </c>
      <c r="E52" s="314" t="s">
        <v>279</v>
      </c>
      <c r="F52" s="449" t="s">
        <v>651</v>
      </c>
      <c r="G52" s="307" t="s">
        <v>68</v>
      </c>
      <c r="H52" s="307"/>
      <c r="I52" s="307"/>
      <c r="J52" s="308">
        <v>188506.10000000003</v>
      </c>
      <c r="K52" s="405">
        <v>0</v>
      </c>
      <c r="L52" s="308">
        <v>0</v>
      </c>
      <c r="M52" s="405">
        <v>0.99999997874705815</v>
      </c>
      <c r="N52" s="443" t="s">
        <v>150</v>
      </c>
      <c r="O52" s="307" t="s">
        <v>50</v>
      </c>
      <c r="P52" s="344">
        <v>43016</v>
      </c>
      <c r="Q52" s="347">
        <v>43071</v>
      </c>
      <c r="R52" s="372" t="s">
        <v>371</v>
      </c>
      <c r="S52" s="420"/>
      <c r="T52" s="421" t="s">
        <v>59</v>
      </c>
    </row>
    <row r="53" spans="1:20" s="319" customFormat="1" ht="63" outlineLevel="1" x14ac:dyDescent="0.25">
      <c r="A53" s="326" t="s">
        <v>280</v>
      </c>
      <c r="B53" s="321" t="s">
        <v>143</v>
      </c>
      <c r="C53" s="317" t="s">
        <v>608</v>
      </c>
      <c r="D53" s="306" t="s">
        <v>343</v>
      </c>
      <c r="E53" s="314" t="s">
        <v>280</v>
      </c>
      <c r="F53" s="449" t="s">
        <v>650</v>
      </c>
      <c r="G53" s="307" t="s">
        <v>68</v>
      </c>
      <c r="H53" s="307"/>
      <c r="I53" s="307"/>
      <c r="J53" s="308">
        <v>1431541.7999999998</v>
      </c>
      <c r="K53" s="405">
        <v>0.76097388561210377</v>
      </c>
      <c r="L53" s="308">
        <v>1089365.925962145</v>
      </c>
      <c r="M53" s="405">
        <v>0.23902611086210426</v>
      </c>
      <c r="N53" s="433" t="s">
        <v>150</v>
      </c>
      <c r="O53" s="307" t="s">
        <v>50</v>
      </c>
      <c r="P53" s="344">
        <v>43016</v>
      </c>
      <c r="Q53" s="347">
        <v>43071</v>
      </c>
      <c r="R53" s="372" t="s">
        <v>371</v>
      </c>
      <c r="S53" s="420"/>
      <c r="T53" s="421" t="s">
        <v>59</v>
      </c>
    </row>
    <row r="54" spans="1:20" s="319" customFormat="1" ht="47.25" outlineLevel="1" x14ac:dyDescent="0.25">
      <c r="A54" s="326" t="s">
        <v>177</v>
      </c>
      <c r="B54" s="321" t="s">
        <v>143</v>
      </c>
      <c r="C54" s="317" t="s">
        <v>613</v>
      </c>
      <c r="D54" s="306" t="s">
        <v>344</v>
      </c>
      <c r="E54" s="314" t="s">
        <v>177</v>
      </c>
      <c r="F54" s="449" t="s">
        <v>649</v>
      </c>
      <c r="G54" s="307" t="s">
        <v>68</v>
      </c>
      <c r="H54" s="307" t="s">
        <v>153</v>
      </c>
      <c r="I54" s="307" t="s">
        <v>153</v>
      </c>
      <c r="J54" s="308">
        <v>94513.4</v>
      </c>
      <c r="K54" s="405">
        <v>0.51335087403926549</v>
      </c>
      <c r="L54" s="308">
        <v>48518.536498422713</v>
      </c>
      <c r="M54" s="405">
        <v>0.48664926347399112</v>
      </c>
      <c r="N54" s="433" t="s">
        <v>150</v>
      </c>
      <c r="O54" s="307" t="s">
        <v>50</v>
      </c>
      <c r="P54" s="344">
        <v>43016</v>
      </c>
      <c r="Q54" s="347">
        <v>43071</v>
      </c>
      <c r="R54" s="372" t="s">
        <v>371</v>
      </c>
      <c r="S54" s="420"/>
      <c r="T54" s="421" t="s">
        <v>59</v>
      </c>
    </row>
    <row r="55" spans="1:20" s="415" customFormat="1" ht="34.5" customHeight="1" outlineLevel="1" x14ac:dyDescent="0.25">
      <c r="A55" s="326" t="s">
        <v>281</v>
      </c>
      <c r="B55" s="321" t="s">
        <v>143</v>
      </c>
      <c r="C55" s="317" t="s">
        <v>614</v>
      </c>
      <c r="D55" s="306" t="s">
        <v>345</v>
      </c>
      <c r="E55" s="314" t="s">
        <v>281</v>
      </c>
      <c r="F55" s="449" t="s">
        <v>455</v>
      </c>
      <c r="G55" s="307" t="s">
        <v>68</v>
      </c>
      <c r="H55" s="307"/>
      <c r="I55" s="307"/>
      <c r="J55" s="308">
        <v>131511.51</v>
      </c>
      <c r="K55" s="405">
        <v>0</v>
      </c>
      <c r="L55" s="308">
        <v>0</v>
      </c>
      <c r="M55" s="405">
        <v>1.0000000340616213</v>
      </c>
      <c r="N55" s="412" t="s">
        <v>150</v>
      </c>
      <c r="O55" s="307" t="s">
        <v>50</v>
      </c>
      <c r="P55" s="344">
        <v>43197</v>
      </c>
      <c r="Q55" s="347">
        <v>43252</v>
      </c>
      <c r="R55" s="445" t="s">
        <v>371</v>
      </c>
      <c r="S55" s="420"/>
      <c r="T55" s="421" t="s">
        <v>53</v>
      </c>
    </row>
    <row r="56" spans="1:20" s="319" customFormat="1" ht="31.5" outlineLevel="1" x14ac:dyDescent="0.25">
      <c r="A56" s="326" t="s">
        <v>282</v>
      </c>
      <c r="B56" s="322" t="s">
        <v>143</v>
      </c>
      <c r="C56" s="317" t="s">
        <v>609</v>
      </c>
      <c r="D56" s="306" t="s">
        <v>347</v>
      </c>
      <c r="E56" s="315" t="s">
        <v>282</v>
      </c>
      <c r="F56" s="310" t="s">
        <v>455</v>
      </c>
      <c r="G56" s="307" t="s">
        <v>68</v>
      </c>
      <c r="H56" s="307"/>
      <c r="I56" s="309"/>
      <c r="J56" s="308">
        <v>12081.779999999999</v>
      </c>
      <c r="K56" s="405">
        <v>0</v>
      </c>
      <c r="L56" s="308">
        <v>0</v>
      </c>
      <c r="M56" s="405">
        <v>0.99999875193354382</v>
      </c>
      <c r="N56" s="310" t="s">
        <v>150</v>
      </c>
      <c r="O56" s="309" t="s">
        <v>50</v>
      </c>
      <c r="P56" s="344">
        <v>43047</v>
      </c>
      <c r="Q56" s="347">
        <v>43102</v>
      </c>
      <c r="R56" s="372" t="s">
        <v>371</v>
      </c>
      <c r="S56" s="422"/>
      <c r="T56" s="421" t="s">
        <v>53</v>
      </c>
    </row>
    <row r="57" spans="1:20" s="319" customFormat="1" ht="31.5" outlineLevel="1" x14ac:dyDescent="0.25">
      <c r="A57" s="326" t="s">
        <v>309</v>
      </c>
      <c r="B57" s="321" t="s">
        <v>143</v>
      </c>
      <c r="C57" s="317" t="s">
        <v>610</v>
      </c>
      <c r="D57" s="306" t="s">
        <v>348</v>
      </c>
      <c r="E57" s="444" t="s">
        <v>309</v>
      </c>
      <c r="F57" s="449" t="s">
        <v>455</v>
      </c>
      <c r="G57" s="307" t="s">
        <v>68</v>
      </c>
      <c r="H57" s="307"/>
      <c r="I57" s="307"/>
      <c r="J57" s="308">
        <v>25968.46</v>
      </c>
      <c r="K57" s="405">
        <v>0.99999985787175161</v>
      </c>
      <c r="L57" s="308">
        <v>25968.456309148267</v>
      </c>
      <c r="M57" s="405">
        <v>0</v>
      </c>
      <c r="N57" s="443" t="s">
        <v>150</v>
      </c>
      <c r="O57" s="307" t="s">
        <v>50</v>
      </c>
      <c r="P57" s="344">
        <v>43167</v>
      </c>
      <c r="Q57" s="347">
        <v>43222</v>
      </c>
      <c r="R57" s="372" t="s">
        <v>371</v>
      </c>
      <c r="S57" s="420"/>
      <c r="T57" s="421" t="s">
        <v>53</v>
      </c>
    </row>
    <row r="58" spans="1:20" s="319" customFormat="1" ht="47.25" outlineLevel="1" x14ac:dyDescent="0.25">
      <c r="A58" s="326" t="s">
        <v>497</v>
      </c>
      <c r="B58" s="321" t="s">
        <v>143</v>
      </c>
      <c r="C58" s="317" t="s">
        <v>611</v>
      </c>
      <c r="D58" s="306" t="s">
        <v>346</v>
      </c>
      <c r="E58" s="314" t="s">
        <v>497</v>
      </c>
      <c r="F58" s="449" t="s">
        <v>455</v>
      </c>
      <c r="G58" s="307" t="s">
        <v>68</v>
      </c>
      <c r="H58" s="307"/>
      <c r="I58" s="307"/>
      <c r="J58" s="308">
        <v>26146.52</v>
      </c>
      <c r="K58" s="405">
        <v>0</v>
      </c>
      <c r="L58" s="308">
        <v>0</v>
      </c>
      <c r="M58" s="405">
        <v>1.0000000941068954</v>
      </c>
      <c r="N58" s="412" t="s">
        <v>150</v>
      </c>
      <c r="O58" s="307" t="s">
        <v>50</v>
      </c>
      <c r="P58" s="344">
        <v>43197</v>
      </c>
      <c r="Q58" s="347">
        <v>43252</v>
      </c>
      <c r="R58" s="372" t="s">
        <v>371</v>
      </c>
      <c r="S58" s="420"/>
      <c r="T58" s="421" t="s">
        <v>53</v>
      </c>
    </row>
    <row r="59" spans="1:20" s="319" customFormat="1" ht="119.25" customHeight="1" outlineLevel="1" x14ac:dyDescent="0.25">
      <c r="A59" s="326" t="s">
        <v>498</v>
      </c>
      <c r="B59" s="321" t="s">
        <v>143</v>
      </c>
      <c r="C59" s="417" t="s">
        <v>667</v>
      </c>
      <c r="D59" s="306" t="s">
        <v>666</v>
      </c>
      <c r="E59" s="314" t="s">
        <v>498</v>
      </c>
      <c r="F59" s="241" t="s">
        <v>648</v>
      </c>
      <c r="G59" s="307" t="s">
        <v>68</v>
      </c>
      <c r="H59" s="307"/>
      <c r="I59" s="307"/>
      <c r="J59" s="308">
        <v>8605.68</v>
      </c>
      <c r="K59" s="405">
        <v>0</v>
      </c>
      <c r="L59" s="308">
        <v>0</v>
      </c>
      <c r="M59" s="405">
        <v>1</v>
      </c>
      <c r="N59" s="412" t="s">
        <v>150</v>
      </c>
      <c r="O59" s="307" t="s">
        <v>50</v>
      </c>
      <c r="P59" s="344">
        <v>43016</v>
      </c>
      <c r="Q59" s="347">
        <v>43071</v>
      </c>
      <c r="R59" s="372" t="s">
        <v>371</v>
      </c>
      <c r="S59" s="420"/>
      <c r="T59" s="421" t="s">
        <v>59</v>
      </c>
    </row>
    <row r="60" spans="1:20" s="319" customFormat="1" ht="31.5" outlineLevel="1" x14ac:dyDescent="0.25">
      <c r="A60" s="326" t="s">
        <v>499</v>
      </c>
      <c r="B60" s="321" t="s">
        <v>143</v>
      </c>
      <c r="C60" s="413" t="s">
        <v>615</v>
      </c>
      <c r="D60" s="306" t="s">
        <v>678</v>
      </c>
      <c r="E60" s="414" t="s">
        <v>499</v>
      </c>
      <c r="F60" s="412" t="s">
        <v>424</v>
      </c>
      <c r="G60" s="307" t="s">
        <v>68</v>
      </c>
      <c r="H60" s="307"/>
      <c r="I60" s="307"/>
      <c r="J60" s="308">
        <v>189274.45</v>
      </c>
      <c r="K60" s="405">
        <v>0.24999999729166669</v>
      </c>
      <c r="L60" s="308">
        <v>47318.611987381708</v>
      </c>
      <c r="M60" s="405">
        <v>0.7499999918750001</v>
      </c>
      <c r="N60" s="412" t="s">
        <v>146</v>
      </c>
      <c r="O60" s="423" t="s">
        <v>50</v>
      </c>
      <c r="P60" s="344">
        <v>43381</v>
      </c>
      <c r="Q60" s="347">
        <v>43436</v>
      </c>
      <c r="R60" s="443" t="s">
        <v>311</v>
      </c>
      <c r="S60" s="307"/>
      <c r="T60" s="325" t="s">
        <v>53</v>
      </c>
    </row>
    <row r="61" spans="1:20" s="343" customFormat="1" ht="24.95" customHeight="1" x14ac:dyDescent="0.25">
      <c r="A61" s="400"/>
      <c r="B61" s="335"/>
      <c r="C61" s="336"/>
      <c r="D61" s="336"/>
      <c r="E61" s="336"/>
      <c r="F61" s="336"/>
      <c r="G61" s="336"/>
      <c r="H61" s="337"/>
      <c r="I61" s="338" t="s">
        <v>310</v>
      </c>
      <c r="J61" s="339">
        <v>5572988.1899999995</v>
      </c>
      <c r="K61" s="345"/>
      <c r="L61" s="339">
        <f>SUM(L47:L60)</f>
        <v>2525539.1683280757</v>
      </c>
      <c r="M61" s="341"/>
      <c r="N61" s="336"/>
      <c r="O61" s="336"/>
      <c r="P61" s="336"/>
      <c r="Q61" s="342"/>
      <c r="R61" s="336"/>
      <c r="S61" s="336"/>
      <c r="T61" s="342"/>
    </row>
    <row r="63" spans="1:20" ht="20.25" customHeight="1" x14ac:dyDescent="0.25">
      <c r="A63" s="401">
        <v>4</v>
      </c>
      <c r="B63" s="129" t="s">
        <v>116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2"/>
      <c r="R63" s="151"/>
      <c r="S63" s="151"/>
      <c r="T63" s="152"/>
    </row>
    <row r="64" spans="1:20" ht="20.25" customHeight="1" x14ac:dyDescent="0.25">
      <c r="B64" s="529" t="s">
        <v>110</v>
      </c>
      <c r="C64" s="529" t="s">
        <v>43</v>
      </c>
      <c r="D64" s="529" t="s">
        <v>643</v>
      </c>
      <c r="E64" s="529" t="s">
        <v>262</v>
      </c>
      <c r="F64" s="529" t="s">
        <v>94</v>
      </c>
      <c r="G64" s="529" t="s">
        <v>95</v>
      </c>
      <c r="H64" s="533" t="s">
        <v>117</v>
      </c>
      <c r="I64" s="534"/>
      <c r="J64" s="532" t="s">
        <v>111</v>
      </c>
      <c r="K64" s="532"/>
      <c r="L64" s="532"/>
      <c r="M64" s="532"/>
      <c r="N64" s="529" t="s">
        <v>112</v>
      </c>
      <c r="O64" s="529" t="s">
        <v>113</v>
      </c>
      <c r="P64" s="529" t="s">
        <v>114</v>
      </c>
      <c r="Q64" s="529"/>
      <c r="R64" s="558" t="s">
        <v>102</v>
      </c>
      <c r="S64" s="529" t="s">
        <v>103</v>
      </c>
      <c r="T64" s="529" t="s">
        <v>52</v>
      </c>
    </row>
    <row r="65" spans="1:20" ht="42.6" customHeight="1" x14ac:dyDescent="0.25">
      <c r="B65" s="529"/>
      <c r="C65" s="529"/>
      <c r="D65" s="529"/>
      <c r="E65" s="529"/>
      <c r="F65" s="529"/>
      <c r="G65" s="529"/>
      <c r="H65" s="535"/>
      <c r="I65" s="536"/>
      <c r="J65" s="297" t="s">
        <v>104</v>
      </c>
      <c r="K65" s="125" t="s">
        <v>105</v>
      </c>
      <c r="L65" s="298" t="s">
        <v>559</v>
      </c>
      <c r="M65" s="298" t="s">
        <v>106</v>
      </c>
      <c r="N65" s="529"/>
      <c r="O65" s="529"/>
      <c r="P65" s="297" t="s">
        <v>118</v>
      </c>
      <c r="Q65" s="297" t="s">
        <v>108</v>
      </c>
      <c r="R65" s="558"/>
      <c r="S65" s="529"/>
      <c r="T65" s="529"/>
    </row>
    <row r="66" spans="1:20" s="319" customFormat="1" ht="31.5" outlineLevel="1" x14ac:dyDescent="0.25">
      <c r="A66" s="326" t="s">
        <v>283</v>
      </c>
      <c r="B66" s="321" t="s">
        <v>143</v>
      </c>
      <c r="C66" s="317" t="s">
        <v>625</v>
      </c>
      <c r="D66" s="306" t="s">
        <v>349</v>
      </c>
      <c r="E66" s="314" t="s">
        <v>283</v>
      </c>
      <c r="F66" s="412" t="s">
        <v>417</v>
      </c>
      <c r="G66" s="317" t="s">
        <v>132</v>
      </c>
      <c r="H66" s="307"/>
      <c r="I66" s="307"/>
      <c r="J66" s="308">
        <v>220820.2</v>
      </c>
      <c r="K66" s="405">
        <v>0.25489998761914345</v>
      </c>
      <c r="L66" s="308">
        <v>56287.066246056784</v>
      </c>
      <c r="M66" s="405">
        <v>0.74509996380943022</v>
      </c>
      <c r="N66" s="318" t="s">
        <v>147</v>
      </c>
      <c r="O66" s="307" t="s">
        <v>50</v>
      </c>
      <c r="P66" s="344">
        <v>43322</v>
      </c>
      <c r="Q66" s="347">
        <v>43436</v>
      </c>
      <c r="R66" s="346"/>
      <c r="S66" s="310"/>
      <c r="T66" s="325" t="s">
        <v>53</v>
      </c>
    </row>
    <row r="67" spans="1:20" s="319" customFormat="1" ht="31.5" outlineLevel="1" x14ac:dyDescent="0.25">
      <c r="A67" s="326" t="s">
        <v>284</v>
      </c>
      <c r="B67" s="321" t="s">
        <v>143</v>
      </c>
      <c r="C67" s="317" t="s">
        <v>624</v>
      </c>
      <c r="D67" s="306" t="s">
        <v>545</v>
      </c>
      <c r="E67" s="314" t="s">
        <v>284</v>
      </c>
      <c r="F67" s="449" t="s">
        <v>455</v>
      </c>
      <c r="G67" s="317" t="s">
        <v>132</v>
      </c>
      <c r="H67" s="307"/>
      <c r="I67" s="307"/>
      <c r="J67" s="308">
        <v>8078233.4399999995</v>
      </c>
      <c r="K67" s="405">
        <v>0.82271819639764743</v>
      </c>
      <c r="L67" s="308">
        <v>6646109.6458359621</v>
      </c>
      <c r="M67" s="405">
        <v>0.17728180360235257</v>
      </c>
      <c r="N67" s="318" t="s">
        <v>144</v>
      </c>
      <c r="O67" s="307" t="s">
        <v>50</v>
      </c>
      <c r="P67" s="344">
        <v>43200</v>
      </c>
      <c r="Q67" s="347">
        <v>43314</v>
      </c>
      <c r="R67" s="346"/>
      <c r="S67" s="443"/>
      <c r="T67" s="325" t="s">
        <v>53</v>
      </c>
    </row>
    <row r="68" spans="1:20" s="319" customFormat="1" ht="47.25" outlineLevel="1" x14ac:dyDescent="0.25">
      <c r="A68" s="326" t="s">
        <v>285</v>
      </c>
      <c r="B68" s="321" t="s">
        <v>143</v>
      </c>
      <c r="C68" s="317" t="s">
        <v>698</v>
      </c>
      <c r="D68" s="306" t="s">
        <v>697</v>
      </c>
      <c r="E68" s="314" t="s">
        <v>285</v>
      </c>
      <c r="F68" s="412" t="s">
        <v>501</v>
      </c>
      <c r="G68" s="317" t="s">
        <v>68</v>
      </c>
      <c r="H68" s="396"/>
      <c r="I68" s="367"/>
      <c r="J68" s="308">
        <v>25236.59</v>
      </c>
      <c r="K68" s="405">
        <v>0</v>
      </c>
      <c r="L68" s="308">
        <v>0</v>
      </c>
      <c r="M68" s="405">
        <v>1</v>
      </c>
      <c r="N68" s="318"/>
      <c r="O68" s="307" t="s">
        <v>50</v>
      </c>
      <c r="P68" s="344">
        <v>43259</v>
      </c>
      <c r="Q68" s="347">
        <v>43314</v>
      </c>
      <c r="R68" s="349" t="s">
        <v>86</v>
      </c>
      <c r="S68" s="307"/>
      <c r="T68" s="325" t="s">
        <v>53</v>
      </c>
    </row>
    <row r="69" spans="1:20" s="319" customFormat="1" ht="47.25" outlineLevel="1" x14ac:dyDescent="0.25">
      <c r="A69" s="326" t="s">
        <v>286</v>
      </c>
      <c r="B69" s="321" t="s">
        <v>143</v>
      </c>
      <c r="C69" s="317" t="s">
        <v>622</v>
      </c>
      <c r="D69" s="306" t="s">
        <v>621</v>
      </c>
      <c r="E69" s="314" t="s">
        <v>286</v>
      </c>
      <c r="F69" s="412" t="s">
        <v>500</v>
      </c>
      <c r="G69" s="317" t="s">
        <v>132</v>
      </c>
      <c r="H69" s="396"/>
      <c r="I69" s="367"/>
      <c r="J69" s="308">
        <v>473418.29</v>
      </c>
      <c r="K69" s="405">
        <v>0.29999999854071602</v>
      </c>
      <c r="L69" s="308">
        <v>142025.48630914825</v>
      </c>
      <c r="M69" s="405">
        <v>0.70000000965526255</v>
      </c>
      <c r="N69" s="318" t="s">
        <v>146</v>
      </c>
      <c r="O69" s="307" t="s">
        <v>50</v>
      </c>
      <c r="P69" s="344">
        <v>43200</v>
      </c>
      <c r="Q69" s="347">
        <v>43314</v>
      </c>
      <c r="R69" s="346"/>
      <c r="S69" s="309"/>
      <c r="T69" s="325" t="s">
        <v>53</v>
      </c>
    </row>
    <row r="70" spans="1:20" s="319" customFormat="1" ht="31.5" outlineLevel="1" x14ac:dyDescent="0.25">
      <c r="A70" s="326" t="s">
        <v>287</v>
      </c>
      <c r="B70" s="321" t="s">
        <v>143</v>
      </c>
      <c r="C70" s="317" t="s">
        <v>696</v>
      </c>
      <c r="D70" s="306" t="s">
        <v>586</v>
      </c>
      <c r="E70" s="314" t="s">
        <v>287</v>
      </c>
      <c r="F70" s="449" t="s">
        <v>505</v>
      </c>
      <c r="G70" s="317" t="s">
        <v>132</v>
      </c>
      <c r="H70" s="396"/>
      <c r="I70" s="307"/>
      <c r="J70" s="308">
        <v>630770</v>
      </c>
      <c r="K70" s="405">
        <v>1</v>
      </c>
      <c r="L70" s="308">
        <v>630770</v>
      </c>
      <c r="M70" s="405">
        <v>0</v>
      </c>
      <c r="N70" s="318" t="s">
        <v>146</v>
      </c>
      <c r="O70" s="307" t="s">
        <v>51</v>
      </c>
      <c r="P70" s="344">
        <v>43169</v>
      </c>
      <c r="Q70" s="347">
        <v>43283</v>
      </c>
      <c r="R70" s="346" t="s">
        <v>153</v>
      </c>
      <c r="S70" s="350"/>
      <c r="T70" s="325" t="s">
        <v>53</v>
      </c>
    </row>
    <row r="71" spans="1:20" s="319" customFormat="1" ht="31.5" outlineLevel="1" x14ac:dyDescent="0.25">
      <c r="A71" s="326" t="s">
        <v>288</v>
      </c>
      <c r="B71" s="321" t="s">
        <v>143</v>
      </c>
      <c r="C71" s="317" t="s">
        <v>619</v>
      </c>
      <c r="D71" s="306" t="s">
        <v>369</v>
      </c>
      <c r="E71" s="314" t="s">
        <v>288</v>
      </c>
      <c r="F71" s="449" t="s">
        <v>455</v>
      </c>
      <c r="G71" s="317" t="s">
        <v>132</v>
      </c>
      <c r="H71" s="307"/>
      <c r="I71" s="307"/>
      <c r="J71" s="308">
        <v>406940.05999999994</v>
      </c>
      <c r="K71" s="405">
        <v>1.0000000094573644</v>
      </c>
      <c r="L71" s="308">
        <v>406940.06384858041</v>
      </c>
      <c r="M71" s="405">
        <v>0</v>
      </c>
      <c r="N71" s="318" t="s">
        <v>145</v>
      </c>
      <c r="O71" s="307" t="s">
        <v>50</v>
      </c>
      <c r="P71" s="344">
        <v>43169</v>
      </c>
      <c r="Q71" s="347">
        <v>43283</v>
      </c>
      <c r="R71" s="348"/>
      <c r="S71" s="307"/>
      <c r="T71" s="325" t="s">
        <v>53</v>
      </c>
    </row>
    <row r="72" spans="1:20" s="319" customFormat="1" ht="47.25" outlineLevel="1" x14ac:dyDescent="0.25">
      <c r="A72" s="326" t="s">
        <v>289</v>
      </c>
      <c r="B72" s="321" t="s">
        <v>143</v>
      </c>
      <c r="C72" s="317" t="s">
        <v>704</v>
      </c>
      <c r="D72" s="306" t="s">
        <v>692</v>
      </c>
      <c r="E72" s="487" t="s">
        <v>289</v>
      </c>
      <c r="F72" s="449" t="s">
        <v>689</v>
      </c>
      <c r="G72" s="317" t="s">
        <v>66</v>
      </c>
      <c r="H72" s="435"/>
      <c r="I72" s="436"/>
      <c r="J72" s="311">
        <v>157728.70000000001</v>
      </c>
      <c r="K72" s="405">
        <v>1</v>
      </c>
      <c r="L72" s="311">
        <v>157728.70000000001</v>
      </c>
      <c r="M72" s="405">
        <v>0</v>
      </c>
      <c r="N72" s="318" t="s">
        <v>146</v>
      </c>
      <c r="O72" s="307" t="s">
        <v>51</v>
      </c>
      <c r="P72" s="344">
        <v>43222</v>
      </c>
      <c r="Q72" s="347">
        <v>43283</v>
      </c>
      <c r="R72" s="346"/>
      <c r="S72" s="307"/>
      <c r="T72" s="325" t="s">
        <v>53</v>
      </c>
    </row>
    <row r="73" spans="1:20" s="319" customFormat="1" ht="31.5" outlineLevel="1" x14ac:dyDescent="0.25">
      <c r="A73" s="326" t="s">
        <v>290</v>
      </c>
      <c r="B73" s="321" t="s">
        <v>143</v>
      </c>
      <c r="C73" s="317" t="s">
        <v>685</v>
      </c>
      <c r="D73" s="306" t="s">
        <v>683</v>
      </c>
      <c r="E73" s="314" t="s">
        <v>290</v>
      </c>
      <c r="F73" s="412" t="s">
        <v>422</v>
      </c>
      <c r="G73" s="317" t="s">
        <v>132</v>
      </c>
      <c r="H73" s="397"/>
      <c r="I73" s="308"/>
      <c r="J73" s="308">
        <v>504731.86</v>
      </c>
      <c r="K73" s="405">
        <v>0.80000000071249999</v>
      </c>
      <c r="L73" s="308">
        <v>403785.48835962143</v>
      </c>
      <c r="M73" s="405">
        <v>0.20000000047500002</v>
      </c>
      <c r="N73" s="318" t="s">
        <v>146</v>
      </c>
      <c r="O73" s="307" t="s">
        <v>50</v>
      </c>
      <c r="P73" s="344">
        <v>43200</v>
      </c>
      <c r="Q73" s="347">
        <v>43314</v>
      </c>
      <c r="R73" s="349"/>
      <c r="S73" s="307" t="s">
        <v>153</v>
      </c>
      <c r="T73" s="325" t="s">
        <v>53</v>
      </c>
    </row>
    <row r="74" spans="1:20" s="319" customFormat="1" ht="31.5" outlineLevel="1" x14ac:dyDescent="0.25">
      <c r="A74" s="326" t="s">
        <v>486</v>
      </c>
      <c r="B74" s="321" t="s">
        <v>143</v>
      </c>
      <c r="C74" s="317" t="s">
        <v>686</v>
      </c>
      <c r="D74" s="306" t="s">
        <v>684</v>
      </c>
      <c r="E74" s="314" t="s">
        <v>290</v>
      </c>
      <c r="F74" s="433" t="s">
        <v>422</v>
      </c>
      <c r="G74" s="317" t="s">
        <v>132</v>
      </c>
      <c r="H74" s="397"/>
      <c r="I74" s="308"/>
      <c r="J74" s="308">
        <v>220820.19</v>
      </c>
      <c r="K74" s="405">
        <v>0.49999999835714282</v>
      </c>
      <c r="L74" s="308">
        <v>110410.09463722397</v>
      </c>
      <c r="M74" s="405">
        <v>0.49999999835714282</v>
      </c>
      <c r="N74" s="318" t="s">
        <v>146</v>
      </c>
      <c r="O74" s="307" t="s">
        <v>50</v>
      </c>
      <c r="P74" s="344">
        <v>43322</v>
      </c>
      <c r="Q74" s="347">
        <v>43436</v>
      </c>
      <c r="R74" s="349"/>
      <c r="S74" s="307" t="s">
        <v>153</v>
      </c>
      <c r="T74" s="325" t="s">
        <v>53</v>
      </c>
    </row>
    <row r="75" spans="1:20" s="319" customFormat="1" ht="47.25" outlineLevel="1" x14ac:dyDescent="0.25">
      <c r="A75" s="326" t="s">
        <v>291</v>
      </c>
      <c r="B75" s="321" t="s">
        <v>143</v>
      </c>
      <c r="C75" s="317" t="s">
        <v>687</v>
      </c>
      <c r="D75" s="306" t="s">
        <v>690</v>
      </c>
      <c r="E75" s="314" t="s">
        <v>290</v>
      </c>
      <c r="F75" s="432" t="s">
        <v>422</v>
      </c>
      <c r="G75" s="317" t="s">
        <v>66</v>
      </c>
      <c r="H75" s="397"/>
      <c r="I75" s="308"/>
      <c r="J75" s="308">
        <v>63091.479999999996</v>
      </c>
      <c r="K75" s="405">
        <v>0.50000002100000085</v>
      </c>
      <c r="L75" s="308">
        <v>31545.741324921135</v>
      </c>
      <c r="M75" s="405">
        <v>0.50000002100000085</v>
      </c>
      <c r="N75" s="318" t="s">
        <v>146</v>
      </c>
      <c r="O75" s="307" t="s">
        <v>50</v>
      </c>
      <c r="P75" s="344">
        <v>43465</v>
      </c>
      <c r="Q75" s="347">
        <v>43526</v>
      </c>
      <c r="R75" s="349"/>
      <c r="S75" s="307" t="s">
        <v>153</v>
      </c>
      <c r="T75" s="325" t="s">
        <v>53</v>
      </c>
    </row>
    <row r="76" spans="1:20" s="319" customFormat="1" ht="47.25" outlineLevel="1" x14ac:dyDescent="0.25">
      <c r="A76" s="326" t="s">
        <v>292</v>
      </c>
      <c r="B76" s="321" t="s">
        <v>143</v>
      </c>
      <c r="C76" s="317" t="s">
        <v>626</v>
      </c>
      <c r="D76" s="306" t="s">
        <v>707</v>
      </c>
      <c r="E76" s="314" t="s">
        <v>486</v>
      </c>
      <c r="F76" s="443" t="s">
        <v>466</v>
      </c>
      <c r="G76" s="317" t="s">
        <v>132</v>
      </c>
      <c r="H76" s="307"/>
      <c r="I76" s="307"/>
      <c r="J76" s="456">
        <v>7368454.25</v>
      </c>
      <c r="K76" s="405">
        <v>0.38618139342495028</v>
      </c>
      <c r="L76" s="456">
        <v>2845559.9296529968</v>
      </c>
      <c r="M76" s="405">
        <v>0.61381860657504972</v>
      </c>
      <c r="N76" s="318" t="s">
        <v>146</v>
      </c>
      <c r="O76" s="307" t="s">
        <v>51</v>
      </c>
      <c r="P76" s="344">
        <v>43169</v>
      </c>
      <c r="Q76" s="347">
        <v>43283</v>
      </c>
      <c r="R76" s="346"/>
      <c r="S76" s="307"/>
      <c r="T76" s="325" t="s">
        <v>53</v>
      </c>
    </row>
    <row r="77" spans="1:20" s="319" customFormat="1" ht="47.25" outlineLevel="1" x14ac:dyDescent="0.25">
      <c r="A77" s="326" t="s">
        <v>487</v>
      </c>
      <c r="B77" s="321" t="s">
        <v>143</v>
      </c>
      <c r="C77" s="317" t="s">
        <v>728</v>
      </c>
      <c r="D77" s="306" t="s">
        <v>352</v>
      </c>
      <c r="E77" s="314" t="s">
        <v>292</v>
      </c>
      <c r="F77" s="412"/>
      <c r="G77" s="317" t="s">
        <v>132</v>
      </c>
      <c r="H77" s="431"/>
      <c r="I77" s="307"/>
      <c r="J77" s="308">
        <v>350000</v>
      </c>
      <c r="K77" s="405">
        <v>0.2</v>
      </c>
      <c r="L77" s="308">
        <v>70000</v>
      </c>
      <c r="M77" s="405">
        <v>0.8</v>
      </c>
      <c r="N77" s="318" t="s">
        <v>146</v>
      </c>
      <c r="O77" s="307" t="s">
        <v>50</v>
      </c>
      <c r="P77" s="344">
        <v>43322</v>
      </c>
      <c r="Q77" s="347">
        <v>43436</v>
      </c>
      <c r="R77" s="346" t="s">
        <v>153</v>
      </c>
      <c r="S77" s="309"/>
      <c r="T77" s="325" t="s">
        <v>53</v>
      </c>
    </row>
    <row r="78" spans="1:20" s="319" customFormat="1" ht="47.25" outlineLevel="1" x14ac:dyDescent="0.25">
      <c r="A78" s="326" t="s">
        <v>488</v>
      </c>
      <c r="B78" s="321" t="s">
        <v>143</v>
      </c>
      <c r="C78" s="317" t="s">
        <v>672</v>
      </c>
      <c r="D78" s="306" t="s">
        <v>351</v>
      </c>
      <c r="E78" s="314" t="s">
        <v>487</v>
      </c>
      <c r="F78" s="433"/>
      <c r="G78" s="317" t="s">
        <v>66</v>
      </c>
      <c r="H78" s="307"/>
      <c r="I78" s="307"/>
      <c r="J78" s="308">
        <v>25000</v>
      </c>
      <c r="K78" s="405">
        <v>1</v>
      </c>
      <c r="L78" s="308">
        <v>25000</v>
      </c>
      <c r="M78" s="405">
        <v>0</v>
      </c>
      <c r="N78" s="318"/>
      <c r="O78" s="307" t="s">
        <v>51</v>
      </c>
      <c r="P78" s="344">
        <v>43217</v>
      </c>
      <c r="Q78" s="347">
        <v>43283</v>
      </c>
      <c r="R78" s="346"/>
      <c r="S78" s="433"/>
      <c r="T78" s="325" t="s">
        <v>53</v>
      </c>
    </row>
    <row r="79" spans="1:20" s="430" customFormat="1" ht="47.25" outlineLevel="1" x14ac:dyDescent="0.25">
      <c r="A79" s="326" t="s">
        <v>489</v>
      </c>
      <c r="B79" s="321" t="s">
        <v>143</v>
      </c>
      <c r="C79" s="317" t="s">
        <v>700</v>
      </c>
      <c r="D79" s="306" t="s">
        <v>699</v>
      </c>
      <c r="E79" s="314"/>
      <c r="F79" s="433" t="s">
        <v>501</v>
      </c>
      <c r="G79" s="317" t="s">
        <v>66</v>
      </c>
      <c r="H79" s="396"/>
      <c r="I79" s="367"/>
      <c r="J79" s="308">
        <v>31545.74</v>
      </c>
      <c r="K79" s="405">
        <v>1</v>
      </c>
      <c r="L79" s="308">
        <v>31545.74</v>
      </c>
      <c r="M79" s="405">
        <v>0</v>
      </c>
      <c r="N79" s="318"/>
      <c r="O79" s="307" t="s">
        <v>50</v>
      </c>
      <c r="P79" s="344">
        <v>43253</v>
      </c>
      <c r="Q79" s="347">
        <v>43314</v>
      </c>
      <c r="R79" s="346"/>
      <c r="S79" s="307"/>
      <c r="T79" s="325" t="s">
        <v>53</v>
      </c>
    </row>
    <row r="80" spans="1:20" s="319" customFormat="1" ht="47.25" outlineLevel="1" x14ac:dyDescent="0.25">
      <c r="A80" s="326" t="s">
        <v>564</v>
      </c>
      <c r="B80" s="321" t="s">
        <v>143</v>
      </c>
      <c r="C80" s="317" t="s">
        <v>701</v>
      </c>
      <c r="D80" s="306" t="s">
        <v>671</v>
      </c>
      <c r="E80" s="314"/>
      <c r="F80" s="429" t="s">
        <v>501</v>
      </c>
      <c r="G80" s="317" t="s">
        <v>66</v>
      </c>
      <c r="H80" s="396"/>
      <c r="I80" s="367"/>
      <c r="J80" s="308">
        <v>53627.76</v>
      </c>
      <c r="K80" s="405">
        <v>0.29411763608996533</v>
      </c>
      <c r="L80" s="308">
        <v>15772.87</v>
      </c>
      <c r="M80" s="405">
        <v>0.70588235626297569</v>
      </c>
      <c r="N80" s="318"/>
      <c r="O80" s="307" t="s">
        <v>50</v>
      </c>
      <c r="P80" s="344">
        <v>43314</v>
      </c>
      <c r="Q80" s="347">
        <v>43375</v>
      </c>
      <c r="R80" s="346"/>
      <c r="S80" s="307"/>
      <c r="T80" s="325" t="s">
        <v>53</v>
      </c>
    </row>
    <row r="81" spans="1:20" s="343" customFormat="1" ht="24.95" customHeight="1" x14ac:dyDescent="0.25">
      <c r="A81" s="400"/>
      <c r="B81" s="335"/>
      <c r="C81" s="336"/>
      <c r="D81" s="336"/>
      <c r="E81" s="336"/>
      <c r="F81" s="336"/>
      <c r="G81" s="398" t="s">
        <v>315</v>
      </c>
      <c r="H81" s="337"/>
      <c r="I81" s="338" t="s">
        <v>315</v>
      </c>
      <c r="J81" s="339">
        <v>18610418.559999999</v>
      </c>
      <c r="K81" s="345"/>
      <c r="L81" s="339">
        <f>SUM(L66:L80)</f>
        <v>11573480.826214509</v>
      </c>
      <c r="M81" s="341"/>
      <c r="N81" s="336"/>
      <c r="O81" s="336"/>
      <c r="P81" s="336"/>
      <c r="Q81" s="342"/>
      <c r="R81" s="336"/>
      <c r="S81" s="336"/>
      <c r="T81" s="342"/>
    </row>
    <row r="83" spans="1:20" ht="20.25" customHeight="1" x14ac:dyDescent="0.25">
      <c r="A83" s="401">
        <v>5</v>
      </c>
      <c r="B83" s="129" t="s">
        <v>119</v>
      </c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2"/>
      <c r="R83" s="151"/>
      <c r="S83" s="151"/>
      <c r="T83" s="152"/>
    </row>
    <row r="84" spans="1:20" ht="20.25" customHeight="1" x14ac:dyDescent="0.25">
      <c r="B84" s="529" t="s">
        <v>110</v>
      </c>
      <c r="C84" s="529" t="s">
        <v>43</v>
      </c>
      <c r="D84" s="529" t="s">
        <v>548</v>
      </c>
      <c r="E84" s="529" t="s">
        <v>262</v>
      </c>
      <c r="F84" s="529" t="s">
        <v>94</v>
      </c>
      <c r="G84" s="529" t="s">
        <v>95</v>
      </c>
      <c r="H84" s="533" t="s">
        <v>117</v>
      </c>
      <c r="I84" s="534"/>
      <c r="J84" s="532" t="s">
        <v>111</v>
      </c>
      <c r="K84" s="532"/>
      <c r="L84" s="532"/>
      <c r="M84" s="532"/>
      <c r="N84" s="529" t="s">
        <v>112</v>
      </c>
      <c r="O84" s="529" t="s">
        <v>113</v>
      </c>
      <c r="P84" s="529" t="s">
        <v>114</v>
      </c>
      <c r="Q84" s="529"/>
      <c r="R84" s="558" t="s">
        <v>102</v>
      </c>
      <c r="S84" s="529" t="s">
        <v>103</v>
      </c>
      <c r="T84" s="529" t="s">
        <v>52</v>
      </c>
    </row>
    <row r="85" spans="1:20" ht="38.25" x14ac:dyDescent="0.25">
      <c r="B85" s="529"/>
      <c r="C85" s="529"/>
      <c r="D85" s="529"/>
      <c r="E85" s="529"/>
      <c r="F85" s="529"/>
      <c r="G85" s="529"/>
      <c r="H85" s="535"/>
      <c r="I85" s="536"/>
      <c r="J85" s="297" t="s">
        <v>104</v>
      </c>
      <c r="K85" s="125" t="s">
        <v>105</v>
      </c>
      <c r="L85" s="298" t="s">
        <v>559</v>
      </c>
      <c r="M85" s="298" t="s">
        <v>106</v>
      </c>
      <c r="N85" s="529"/>
      <c r="O85" s="529"/>
      <c r="P85" s="297" t="s">
        <v>120</v>
      </c>
      <c r="Q85" s="297" t="s">
        <v>121</v>
      </c>
      <c r="R85" s="558"/>
      <c r="S85" s="529"/>
      <c r="T85" s="529"/>
    </row>
    <row r="86" spans="1:20" s="319" customFormat="1" ht="31.5" outlineLevel="1" x14ac:dyDescent="0.25">
      <c r="A86" s="326" t="s">
        <v>293</v>
      </c>
      <c r="B86" s="323" t="s">
        <v>143</v>
      </c>
      <c r="C86" s="358" t="s">
        <v>616</v>
      </c>
      <c r="D86" s="303" t="s">
        <v>361</v>
      </c>
      <c r="E86" s="459" t="s">
        <v>293</v>
      </c>
      <c r="F86" s="448" t="s">
        <v>455</v>
      </c>
      <c r="G86" s="304" t="s">
        <v>137</v>
      </c>
      <c r="H86" s="411"/>
      <c r="I86" s="411"/>
      <c r="J86" s="308">
        <v>63091.48</v>
      </c>
      <c r="K86" s="405">
        <v>1.0000000210000008</v>
      </c>
      <c r="L86" s="308">
        <v>63091.481324921137</v>
      </c>
      <c r="M86" s="405">
        <v>0</v>
      </c>
      <c r="N86" s="411" t="s">
        <v>150</v>
      </c>
      <c r="O86" s="304" t="s">
        <v>51</v>
      </c>
      <c r="P86" s="344">
        <v>43212</v>
      </c>
      <c r="Q86" s="359">
        <v>43222</v>
      </c>
      <c r="R86" s="411"/>
      <c r="S86" s="411"/>
      <c r="T86" s="324" t="s">
        <v>53</v>
      </c>
    </row>
    <row r="87" spans="1:20" s="319" customFormat="1" ht="47.25" outlineLevel="1" x14ac:dyDescent="0.25">
      <c r="A87" s="326" t="s">
        <v>528</v>
      </c>
      <c r="B87" s="321" t="s">
        <v>143</v>
      </c>
      <c r="C87" s="317" t="s">
        <v>623</v>
      </c>
      <c r="D87" s="306" t="s">
        <v>357</v>
      </c>
      <c r="E87" s="314" t="s">
        <v>528</v>
      </c>
      <c r="F87" s="408"/>
      <c r="G87" s="307" t="s">
        <v>137</v>
      </c>
      <c r="H87" s="307"/>
      <c r="I87" s="307"/>
      <c r="J87" s="308">
        <v>199999.97999999998</v>
      </c>
      <c r="K87" s="405">
        <v>0.40270854910366249</v>
      </c>
      <c r="L87" s="308">
        <v>80541.701766561513</v>
      </c>
      <c r="M87" s="405">
        <v>0.59729149506037993</v>
      </c>
      <c r="N87" s="318" t="s">
        <v>149</v>
      </c>
      <c r="O87" s="307" t="s">
        <v>50</v>
      </c>
      <c r="P87" s="344">
        <v>43395</v>
      </c>
      <c r="Q87" s="344">
        <v>43405</v>
      </c>
      <c r="R87" s="367"/>
      <c r="S87" s="307"/>
      <c r="T87" s="325" t="s">
        <v>53</v>
      </c>
    </row>
    <row r="88" spans="1:20" s="319" customFormat="1" ht="32.25" customHeight="1" outlineLevel="1" x14ac:dyDescent="0.25">
      <c r="A88" s="326" t="s">
        <v>294</v>
      </c>
      <c r="B88" s="321" t="s">
        <v>143</v>
      </c>
      <c r="C88" s="317" t="s">
        <v>695</v>
      </c>
      <c r="D88" s="306" t="s">
        <v>694</v>
      </c>
      <c r="E88" s="314"/>
      <c r="F88" s="433"/>
      <c r="G88" s="307" t="s">
        <v>137</v>
      </c>
      <c r="H88" s="438"/>
      <c r="I88" s="307"/>
      <c r="J88" s="308">
        <v>94637.22</v>
      </c>
      <c r="K88" s="405">
        <v>0</v>
      </c>
      <c r="L88" s="308">
        <v>0</v>
      </c>
      <c r="M88" s="405">
        <v>1.0000000420000019</v>
      </c>
      <c r="N88" s="318" t="s">
        <v>146</v>
      </c>
      <c r="O88" s="307" t="s">
        <v>50</v>
      </c>
      <c r="P88" s="344">
        <v>43426</v>
      </c>
      <c r="Q88" s="344">
        <v>43436</v>
      </c>
      <c r="R88" s="307"/>
      <c r="S88" s="307"/>
      <c r="T88" s="325" t="s">
        <v>53</v>
      </c>
    </row>
    <row r="89" spans="1:20" s="319" customFormat="1" ht="47.25" outlineLevel="1" x14ac:dyDescent="0.25">
      <c r="A89" s="326" t="s">
        <v>295</v>
      </c>
      <c r="B89" s="352" t="s">
        <v>143</v>
      </c>
      <c r="C89" s="355" t="s">
        <v>716</v>
      </c>
      <c r="D89" s="353" t="s">
        <v>587</v>
      </c>
      <c r="E89" s="354"/>
      <c r="F89" s="434" t="s">
        <v>653</v>
      </c>
      <c r="G89" s="320" t="s">
        <v>137</v>
      </c>
      <c r="H89" s="439"/>
      <c r="I89" s="320"/>
      <c r="J89" s="440">
        <v>94637.22</v>
      </c>
      <c r="K89" s="424">
        <v>1</v>
      </c>
      <c r="L89" s="440">
        <v>94637.22</v>
      </c>
      <c r="M89" s="424">
        <v>0</v>
      </c>
      <c r="N89" s="356" t="s">
        <v>146</v>
      </c>
      <c r="O89" s="320" t="s">
        <v>51</v>
      </c>
      <c r="P89" s="441">
        <v>43242</v>
      </c>
      <c r="Q89" s="441">
        <v>43252</v>
      </c>
      <c r="R89" s="320"/>
      <c r="S89" s="320"/>
      <c r="T89" s="442" t="s">
        <v>53</v>
      </c>
    </row>
    <row r="90" spans="1:20" s="343" customFormat="1" ht="24.95" customHeight="1" x14ac:dyDescent="0.25">
      <c r="A90" s="400"/>
      <c r="B90" s="360"/>
      <c r="C90" s="361"/>
      <c r="D90" s="361"/>
      <c r="E90" s="361"/>
      <c r="F90" s="361"/>
      <c r="G90" s="361"/>
      <c r="H90" s="362" t="s">
        <v>316</v>
      </c>
      <c r="I90" s="363"/>
      <c r="J90" s="364">
        <v>452365.89999999991</v>
      </c>
      <c r="K90" s="340"/>
      <c r="L90" s="364">
        <f>SUM(L86:L89)</f>
        <v>238270.40309148264</v>
      </c>
      <c r="M90" s="365"/>
      <c r="N90" s="361"/>
      <c r="O90" s="361"/>
      <c r="P90" s="361"/>
      <c r="Q90" s="366"/>
      <c r="R90" s="361"/>
      <c r="S90" s="361"/>
      <c r="T90" s="366"/>
    </row>
    <row r="92" spans="1:20" ht="20.25" customHeight="1" x14ac:dyDescent="0.25">
      <c r="A92" s="401"/>
      <c r="B92" s="129" t="s">
        <v>122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2"/>
      <c r="R92" s="151"/>
      <c r="S92" s="151"/>
      <c r="T92" s="152"/>
    </row>
    <row r="93" spans="1:20" ht="20.25" customHeight="1" x14ac:dyDescent="0.25">
      <c r="A93" s="399">
        <v>6</v>
      </c>
      <c r="B93" s="529" t="s">
        <v>110</v>
      </c>
      <c r="C93" s="529" t="s">
        <v>43</v>
      </c>
      <c r="D93" s="529" t="s">
        <v>548</v>
      </c>
      <c r="E93" s="529" t="s">
        <v>262</v>
      </c>
      <c r="F93" s="529" t="s">
        <v>94</v>
      </c>
      <c r="G93" s="529" t="s">
        <v>95</v>
      </c>
      <c r="H93" s="533" t="s">
        <v>117</v>
      </c>
      <c r="I93" s="534"/>
      <c r="J93" s="532" t="s">
        <v>111</v>
      </c>
      <c r="K93" s="532"/>
      <c r="L93" s="532"/>
      <c r="M93" s="532"/>
      <c r="N93" s="529" t="s">
        <v>112</v>
      </c>
      <c r="O93" s="529" t="s">
        <v>113</v>
      </c>
      <c r="P93" s="529" t="s">
        <v>114</v>
      </c>
      <c r="Q93" s="529"/>
      <c r="R93" s="558" t="s">
        <v>102</v>
      </c>
      <c r="S93" s="529" t="s">
        <v>103</v>
      </c>
      <c r="T93" s="529" t="s">
        <v>52</v>
      </c>
    </row>
    <row r="94" spans="1:20" ht="39.75" customHeight="1" x14ac:dyDescent="0.25">
      <c r="B94" s="529"/>
      <c r="C94" s="529"/>
      <c r="D94" s="529"/>
      <c r="E94" s="529"/>
      <c r="F94" s="529"/>
      <c r="G94" s="529"/>
      <c r="H94" s="535"/>
      <c r="I94" s="536"/>
      <c r="J94" s="297" t="s">
        <v>104</v>
      </c>
      <c r="K94" s="125" t="s">
        <v>105</v>
      </c>
      <c r="L94" s="298" t="s">
        <v>559</v>
      </c>
      <c r="M94" s="298" t="s">
        <v>106</v>
      </c>
      <c r="N94" s="529"/>
      <c r="O94" s="529"/>
      <c r="P94" s="297" t="s">
        <v>123</v>
      </c>
      <c r="Q94" s="297" t="s">
        <v>108</v>
      </c>
      <c r="R94" s="558"/>
      <c r="S94" s="529"/>
      <c r="T94" s="529"/>
    </row>
    <row r="95" spans="1:20" s="319" customFormat="1" ht="47.25" outlineLevel="1" x14ac:dyDescent="0.25">
      <c r="A95" s="326" t="s">
        <v>297</v>
      </c>
      <c r="B95" s="323" t="s">
        <v>143</v>
      </c>
      <c r="C95" s="409" t="s">
        <v>682</v>
      </c>
      <c r="D95" s="303" t="s">
        <v>688</v>
      </c>
      <c r="E95" s="411" t="s">
        <v>297</v>
      </c>
      <c r="F95" s="448" t="s">
        <v>461</v>
      </c>
      <c r="G95" s="304" t="s">
        <v>74</v>
      </c>
      <c r="H95" s="410"/>
      <c r="I95" s="304"/>
      <c r="J95" s="308">
        <v>141955.82</v>
      </c>
      <c r="K95" s="405">
        <v>0.54444453010865157</v>
      </c>
      <c r="L95" s="308">
        <v>77287.069716088328</v>
      </c>
      <c r="M95" s="405">
        <v>0.4555556067802527</v>
      </c>
      <c r="N95" s="368" t="s">
        <v>146</v>
      </c>
      <c r="O95" s="304" t="s">
        <v>51</v>
      </c>
      <c r="P95" s="344">
        <v>43259</v>
      </c>
      <c r="Q95" s="344">
        <v>43283</v>
      </c>
      <c r="R95" s="372"/>
      <c r="S95" s="304"/>
      <c r="T95" s="324" t="s">
        <v>53</v>
      </c>
    </row>
    <row r="96" spans="1:20" s="319" customFormat="1" ht="31.5" outlineLevel="1" x14ac:dyDescent="0.25">
      <c r="A96" s="326" t="s">
        <v>298</v>
      </c>
      <c r="B96" s="321" t="s">
        <v>143</v>
      </c>
      <c r="C96" s="307" t="s">
        <v>718</v>
      </c>
      <c r="D96" s="306" t="s">
        <v>679</v>
      </c>
      <c r="E96" s="412" t="s">
        <v>298</v>
      </c>
      <c r="F96" s="449" t="s">
        <v>653</v>
      </c>
      <c r="G96" s="317" t="s">
        <v>68</v>
      </c>
      <c r="H96" s="410"/>
      <c r="I96" s="307"/>
      <c r="J96" s="308">
        <v>78864.350000000006</v>
      </c>
      <c r="K96" s="405">
        <v>0</v>
      </c>
      <c r="L96" s="308">
        <v>0</v>
      </c>
      <c r="M96" s="405">
        <v>1.0000000420000017</v>
      </c>
      <c r="N96" s="318" t="s">
        <v>146</v>
      </c>
      <c r="O96" s="307" t="s">
        <v>50</v>
      </c>
      <c r="P96" s="344">
        <v>43381</v>
      </c>
      <c r="Q96" s="344">
        <v>43436</v>
      </c>
      <c r="R96" s="372" t="s">
        <v>311</v>
      </c>
      <c r="S96" s="307"/>
      <c r="T96" s="325" t="s">
        <v>53</v>
      </c>
    </row>
    <row r="97" spans="1:20" s="319" customFormat="1" ht="31.5" outlineLevel="1" x14ac:dyDescent="0.25">
      <c r="A97" s="326" t="s">
        <v>452</v>
      </c>
      <c r="B97" s="321" t="s">
        <v>143</v>
      </c>
      <c r="C97" s="307" t="s">
        <v>641</v>
      </c>
      <c r="D97" s="306" t="s">
        <v>334</v>
      </c>
      <c r="E97" s="455" t="s">
        <v>452</v>
      </c>
      <c r="F97" s="449" t="s">
        <v>654</v>
      </c>
      <c r="G97" s="307" t="s">
        <v>74</v>
      </c>
      <c r="H97" s="307"/>
      <c r="I97" s="307"/>
      <c r="J97" s="308">
        <v>65928.56</v>
      </c>
      <c r="K97" s="405">
        <v>1</v>
      </c>
      <c r="L97" s="308">
        <v>65928.56</v>
      </c>
      <c r="M97" s="405">
        <v>0</v>
      </c>
      <c r="N97" s="318" t="s">
        <v>150</v>
      </c>
      <c r="O97" s="307" t="s">
        <v>51</v>
      </c>
      <c r="P97" s="344">
        <v>43198</v>
      </c>
      <c r="Q97" s="344">
        <v>43222</v>
      </c>
      <c r="R97" s="372"/>
      <c r="S97" s="307"/>
      <c r="T97" s="325" t="s">
        <v>53</v>
      </c>
    </row>
    <row r="98" spans="1:20" s="319" customFormat="1" ht="31.5" outlineLevel="1" x14ac:dyDescent="0.25">
      <c r="A98" s="326" t="s">
        <v>464</v>
      </c>
      <c r="B98" s="322" t="s">
        <v>143</v>
      </c>
      <c r="C98" s="309" t="s">
        <v>720</v>
      </c>
      <c r="D98" s="316" t="s">
        <v>693</v>
      </c>
      <c r="E98" s="310" t="s">
        <v>464</v>
      </c>
      <c r="F98" s="310" t="s">
        <v>655</v>
      </c>
      <c r="G98" s="317" t="s">
        <v>68</v>
      </c>
      <c r="H98" s="410"/>
      <c r="I98" s="309"/>
      <c r="J98" s="308">
        <v>15772.869999999999</v>
      </c>
      <c r="K98" s="424">
        <v>0</v>
      </c>
      <c r="L98" s="308">
        <v>0</v>
      </c>
      <c r="M98" s="405">
        <v>1.0000001520000064</v>
      </c>
      <c r="N98" s="406" t="s">
        <v>146</v>
      </c>
      <c r="O98" s="309" t="s">
        <v>50</v>
      </c>
      <c r="P98" s="344">
        <v>43289</v>
      </c>
      <c r="Q98" s="407">
        <v>43344</v>
      </c>
      <c r="R98" s="372" t="s">
        <v>311</v>
      </c>
      <c r="S98" s="309"/>
      <c r="T98" s="394" t="s">
        <v>53</v>
      </c>
    </row>
    <row r="99" spans="1:20" s="343" customFormat="1" ht="24.95" customHeight="1" x14ac:dyDescent="0.25">
      <c r="A99" s="400"/>
      <c r="B99" s="335"/>
      <c r="C99" s="336"/>
      <c r="D99" s="336"/>
      <c r="E99" s="336"/>
      <c r="F99" s="336"/>
      <c r="G99" s="336"/>
      <c r="H99" s="337"/>
      <c r="I99" s="338" t="s">
        <v>318</v>
      </c>
      <c r="J99" s="339">
        <v>302521.59999999998</v>
      </c>
      <c r="K99" s="340"/>
      <c r="L99" s="339">
        <f>SUM(L95:L98)</f>
        <v>143215.62971608833</v>
      </c>
      <c r="M99" s="341"/>
      <c r="N99" s="336"/>
      <c r="O99" s="336"/>
      <c r="P99" s="336"/>
      <c r="Q99" s="342"/>
      <c r="R99" s="336"/>
      <c r="S99" s="336"/>
      <c r="T99" s="342"/>
    </row>
    <row r="100" spans="1:20" x14ac:dyDescent="0.25">
      <c r="H100" s="28"/>
      <c r="I100" s="28"/>
      <c r="J100" s="28"/>
      <c r="K100" s="29"/>
      <c r="L100" s="29"/>
      <c r="M100" s="30"/>
      <c r="N100" s="30"/>
      <c r="O100" s="28"/>
      <c r="P100" s="28"/>
      <c r="Q100" s="28"/>
      <c r="R100" s="28"/>
      <c r="S100" s="28"/>
      <c r="T100" s="28"/>
    </row>
    <row r="101" spans="1:20" ht="20.25" customHeight="1" x14ac:dyDescent="0.25">
      <c r="A101" s="402">
        <v>7</v>
      </c>
      <c r="B101" s="129" t="s">
        <v>457</v>
      </c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2"/>
      <c r="R101" s="151"/>
      <c r="S101" s="151"/>
      <c r="T101" s="152"/>
    </row>
    <row r="102" spans="1:20" ht="20.25" customHeight="1" x14ac:dyDescent="0.25">
      <c r="B102" s="529" t="s">
        <v>110</v>
      </c>
      <c r="C102" s="529" t="s">
        <v>124</v>
      </c>
      <c r="D102" s="529" t="s">
        <v>548</v>
      </c>
      <c r="E102" s="529" t="s">
        <v>262</v>
      </c>
      <c r="F102" s="529" t="s">
        <v>94</v>
      </c>
      <c r="G102" s="529"/>
      <c r="H102" s="529" t="s">
        <v>97</v>
      </c>
      <c r="I102" s="529"/>
      <c r="J102" s="532" t="s">
        <v>111</v>
      </c>
      <c r="K102" s="532"/>
      <c r="L102" s="532"/>
      <c r="M102" s="532"/>
      <c r="N102" s="529" t="s">
        <v>112</v>
      </c>
      <c r="O102" s="553" t="s">
        <v>125</v>
      </c>
      <c r="P102" s="529" t="s">
        <v>114</v>
      </c>
      <c r="Q102" s="529"/>
      <c r="R102" s="559" t="s">
        <v>126</v>
      </c>
      <c r="S102" s="529" t="s">
        <v>103</v>
      </c>
      <c r="T102" s="529" t="s">
        <v>52</v>
      </c>
    </row>
    <row r="103" spans="1:20" ht="53.25" customHeight="1" x14ac:dyDescent="0.25">
      <c r="B103" s="529"/>
      <c r="C103" s="529"/>
      <c r="D103" s="529"/>
      <c r="E103" s="529"/>
      <c r="F103" s="529"/>
      <c r="G103" s="529"/>
      <c r="H103" s="529"/>
      <c r="I103" s="529"/>
      <c r="J103" s="297" t="s">
        <v>104</v>
      </c>
      <c r="K103" s="297" t="s">
        <v>105</v>
      </c>
      <c r="L103" s="298" t="s">
        <v>559</v>
      </c>
      <c r="M103" s="125" t="s">
        <v>106</v>
      </c>
      <c r="N103" s="529"/>
      <c r="O103" s="553"/>
      <c r="P103" s="297" t="s">
        <v>127</v>
      </c>
      <c r="Q103" s="297" t="s">
        <v>128</v>
      </c>
      <c r="R103" s="560"/>
      <c r="S103" s="529"/>
      <c r="T103" s="529"/>
    </row>
    <row r="104" spans="1:20" s="319" customFormat="1" ht="48" customHeight="1" outlineLevel="1" x14ac:dyDescent="0.25">
      <c r="A104" s="326" t="s">
        <v>526</v>
      </c>
      <c r="B104" s="323" t="s">
        <v>143</v>
      </c>
      <c r="C104" s="358" t="s">
        <v>620</v>
      </c>
      <c r="D104" s="303" t="s">
        <v>368</v>
      </c>
      <c r="E104" s="491" t="s">
        <v>526</v>
      </c>
      <c r="F104" s="563" t="s">
        <v>573</v>
      </c>
      <c r="G104" s="563"/>
      <c r="H104" s="304"/>
      <c r="I104" s="304"/>
      <c r="J104" s="381">
        <v>0</v>
      </c>
      <c r="K104" s="382">
        <v>0</v>
      </c>
      <c r="L104" s="383">
        <v>0</v>
      </c>
      <c r="M104" s="382">
        <v>0</v>
      </c>
      <c r="N104" s="368" t="s">
        <v>146</v>
      </c>
      <c r="O104" s="494" t="s">
        <v>50</v>
      </c>
      <c r="P104" s="344">
        <v>43222</v>
      </c>
      <c r="Q104" s="344">
        <f>P104+45</f>
        <v>43267</v>
      </c>
      <c r="R104" s="384"/>
      <c r="S104" s="304"/>
      <c r="T104" s="324" t="s">
        <v>53</v>
      </c>
    </row>
    <row r="105" spans="1:20" s="319" customFormat="1" ht="48" customHeight="1" outlineLevel="1" x14ac:dyDescent="0.25">
      <c r="A105" s="493" t="s">
        <v>475</v>
      </c>
      <c r="B105" s="321" t="s">
        <v>143</v>
      </c>
      <c r="C105" s="317" t="s">
        <v>734</v>
      </c>
      <c r="D105" s="306" t="s">
        <v>538</v>
      </c>
      <c r="E105" s="455" t="s">
        <v>475</v>
      </c>
      <c r="F105" s="564" t="s">
        <v>733</v>
      </c>
      <c r="G105" s="564"/>
      <c r="H105" s="307"/>
      <c r="I105" s="307"/>
      <c r="J105" s="308">
        <v>0</v>
      </c>
      <c r="K105" s="405">
        <v>0</v>
      </c>
      <c r="L105" s="308">
        <f t="shared" ref="L105" si="0">J105*K105</f>
        <v>0</v>
      </c>
      <c r="M105" s="405">
        <v>0</v>
      </c>
      <c r="N105" s="318" t="s">
        <v>146</v>
      </c>
      <c r="O105" s="307" t="s">
        <v>50</v>
      </c>
      <c r="P105" s="344">
        <v>43221</v>
      </c>
      <c r="Q105" s="344">
        <f>P105+45</f>
        <v>43266</v>
      </c>
      <c r="R105" s="346"/>
      <c r="S105" s="307"/>
      <c r="T105" s="325" t="s">
        <v>53</v>
      </c>
    </row>
    <row r="106" spans="1:20" s="319" customFormat="1" ht="162.75" customHeight="1" outlineLevel="1" x14ac:dyDescent="0.25">
      <c r="A106" s="197" t="s">
        <v>476</v>
      </c>
      <c r="B106" s="321" t="s">
        <v>143</v>
      </c>
      <c r="C106" s="317" t="s">
        <v>640</v>
      </c>
      <c r="D106" s="306" t="s">
        <v>350</v>
      </c>
      <c r="E106" s="455" t="s">
        <v>476</v>
      </c>
      <c r="F106" s="564" t="s">
        <v>491</v>
      </c>
      <c r="G106" s="564"/>
      <c r="H106" s="307"/>
      <c r="I106" s="307"/>
      <c r="J106" s="308">
        <v>437406.92999999993</v>
      </c>
      <c r="K106" s="405">
        <v>0.70966840026426325</v>
      </c>
      <c r="L106" s="308">
        <v>310413.87627760251</v>
      </c>
      <c r="M106" s="405">
        <v>0.29033161394335605</v>
      </c>
      <c r="N106" s="318" t="s">
        <v>145</v>
      </c>
      <c r="O106" s="307" t="s">
        <v>50</v>
      </c>
      <c r="P106" s="344">
        <v>43221</v>
      </c>
      <c r="Q106" s="344">
        <f>P106+45</f>
        <v>43266</v>
      </c>
      <c r="R106" s="346"/>
      <c r="S106" s="307"/>
      <c r="T106" s="325" t="s">
        <v>53</v>
      </c>
    </row>
    <row r="107" spans="1:20" s="319" customFormat="1" ht="31.5" outlineLevel="1" x14ac:dyDescent="0.25">
      <c r="A107" s="197" t="s">
        <v>477</v>
      </c>
      <c r="B107" s="352" t="s">
        <v>143</v>
      </c>
      <c r="C107" s="355" t="s">
        <v>425</v>
      </c>
      <c r="D107" s="353" t="s">
        <v>359</v>
      </c>
      <c r="E107" s="492" t="s">
        <v>477</v>
      </c>
      <c r="F107" s="565" t="s">
        <v>642</v>
      </c>
      <c r="G107" s="565"/>
      <c r="H107" s="320"/>
      <c r="I107" s="369"/>
      <c r="J107" s="308">
        <v>115302.84</v>
      </c>
      <c r="K107" s="424">
        <v>0.72999997224699764</v>
      </c>
      <c r="L107" s="308">
        <v>84171.07</v>
      </c>
      <c r="M107" s="405">
        <v>0.27000002775300247</v>
      </c>
      <c r="N107" s="356" t="s">
        <v>149</v>
      </c>
      <c r="O107" s="320" t="s">
        <v>50</v>
      </c>
      <c r="P107" s="344">
        <v>43221</v>
      </c>
      <c r="Q107" s="344">
        <f>P107+45</f>
        <v>43266</v>
      </c>
      <c r="R107" s="346"/>
      <c r="S107" s="307"/>
      <c r="T107" s="325" t="s">
        <v>53</v>
      </c>
    </row>
    <row r="108" spans="1:20" s="343" customFormat="1" ht="24.95" customHeight="1" x14ac:dyDescent="0.25">
      <c r="A108" s="400"/>
      <c r="B108" s="335"/>
      <c r="C108" s="336"/>
      <c r="D108" s="336"/>
      <c r="E108" s="336"/>
      <c r="F108" s="336"/>
      <c r="G108" s="336"/>
      <c r="H108" s="337"/>
      <c r="I108" s="338" t="s">
        <v>317</v>
      </c>
      <c r="J108" s="339">
        <f>SUM(J104:J107)</f>
        <v>552709.7699999999</v>
      </c>
      <c r="K108" s="340"/>
      <c r="L108" s="339">
        <f>SUM(L104:L107)</f>
        <v>394584.94627760252</v>
      </c>
      <c r="M108" s="341"/>
      <c r="N108" s="336"/>
      <c r="O108" s="336"/>
      <c r="P108" s="336"/>
      <c r="Q108" s="342"/>
      <c r="R108" s="336"/>
      <c r="S108" s="336"/>
      <c r="T108" s="342"/>
    </row>
    <row r="110" spans="1:20" s="334" customFormat="1" ht="24.95" customHeight="1" x14ac:dyDescent="0.25">
      <c r="A110" s="403"/>
      <c r="B110" s="327"/>
      <c r="C110" s="328"/>
      <c r="D110" s="328"/>
      <c r="E110" s="328"/>
      <c r="F110" s="328"/>
      <c r="G110" s="328"/>
      <c r="H110" s="328"/>
      <c r="I110" s="329" t="s">
        <v>627</v>
      </c>
      <c r="J110" s="330">
        <v>107575320.42239745</v>
      </c>
      <c r="K110" s="331"/>
      <c r="L110" s="330"/>
      <c r="M110" s="332"/>
      <c r="N110" s="328"/>
      <c r="O110" s="328"/>
      <c r="P110" s="328"/>
      <c r="Q110" s="333"/>
      <c r="R110" s="328"/>
      <c r="S110" s="328"/>
      <c r="T110" s="333"/>
    </row>
    <row r="112" spans="1:20" x14ac:dyDescent="0.25">
      <c r="A112" s="404"/>
      <c r="B112" s="562" t="s">
        <v>48</v>
      </c>
      <c r="C112" s="58" t="s">
        <v>49</v>
      </c>
      <c r="D112" s="119"/>
      <c r="E112" s="119"/>
      <c r="F112" s="59"/>
    </row>
    <row r="113" spans="1:13" x14ac:dyDescent="0.25">
      <c r="A113" s="404"/>
      <c r="B113" s="538"/>
      <c r="C113" s="58" t="s">
        <v>50</v>
      </c>
      <c r="D113" s="119"/>
      <c r="E113" s="119"/>
      <c r="F113" s="59"/>
    </row>
    <row r="114" spans="1:13" x14ac:dyDescent="0.25">
      <c r="A114" s="404"/>
      <c r="B114" s="539"/>
      <c r="C114" s="60" t="s">
        <v>51</v>
      </c>
      <c r="D114" s="120"/>
      <c r="E114" s="120"/>
      <c r="F114" s="59"/>
    </row>
    <row r="115" spans="1:13" x14ac:dyDescent="0.25">
      <c r="A115" s="404"/>
      <c r="B115" s="59"/>
      <c r="C115" s="59"/>
      <c r="D115" s="59"/>
      <c r="E115" s="59"/>
      <c r="F115" s="59"/>
    </row>
    <row r="116" spans="1:13" x14ac:dyDescent="0.25">
      <c r="A116" s="404"/>
      <c r="B116" s="537" t="s">
        <v>52</v>
      </c>
      <c r="C116" s="58" t="s">
        <v>53</v>
      </c>
      <c r="D116" s="119"/>
      <c r="E116" s="119"/>
      <c r="F116" s="59"/>
      <c r="J116" s="2"/>
      <c r="K116" s="2"/>
      <c r="L116" s="2"/>
      <c r="M116" s="2"/>
    </row>
    <row r="117" spans="1:13" x14ac:dyDescent="0.25">
      <c r="A117" s="404"/>
      <c r="B117" s="538"/>
      <c r="C117" s="58" t="s">
        <v>54</v>
      </c>
      <c r="D117" s="119"/>
      <c r="E117" s="119"/>
      <c r="F117" s="59"/>
      <c r="J117" s="2"/>
      <c r="K117" s="2"/>
      <c r="L117" s="2"/>
      <c r="M117" s="2"/>
    </row>
    <row r="118" spans="1:13" x14ac:dyDescent="0.25">
      <c r="A118" s="404"/>
      <c r="B118" s="538"/>
      <c r="C118" s="58" t="s">
        <v>55</v>
      </c>
      <c r="D118" s="119"/>
      <c r="E118" s="119"/>
      <c r="F118" s="59"/>
      <c r="J118" s="2"/>
      <c r="K118" s="2"/>
      <c r="L118" s="2"/>
      <c r="M118" s="2"/>
    </row>
    <row r="119" spans="1:13" x14ac:dyDescent="0.25">
      <c r="A119" s="404"/>
      <c r="B119" s="538"/>
      <c r="C119" s="58" t="s">
        <v>56</v>
      </c>
      <c r="D119" s="119"/>
      <c r="E119" s="119"/>
      <c r="F119" s="59"/>
      <c r="J119" s="2"/>
      <c r="K119" s="2"/>
      <c r="L119" s="2"/>
      <c r="M119" s="2"/>
    </row>
    <row r="120" spans="1:13" x14ac:dyDescent="0.25">
      <c r="A120" s="404"/>
      <c r="B120" s="538"/>
      <c r="C120" s="58" t="s">
        <v>57</v>
      </c>
      <c r="D120" s="119"/>
      <c r="E120" s="119"/>
      <c r="F120" s="59"/>
      <c r="J120" s="2"/>
      <c r="K120" s="2"/>
      <c r="L120" s="2"/>
      <c r="M120" s="2"/>
    </row>
    <row r="121" spans="1:13" x14ac:dyDescent="0.25">
      <c r="A121" s="404"/>
      <c r="B121" s="538"/>
      <c r="C121" s="58" t="s">
        <v>129</v>
      </c>
      <c r="D121" s="119"/>
      <c r="E121" s="119"/>
      <c r="F121" s="59"/>
      <c r="J121" s="2"/>
      <c r="K121" s="2"/>
      <c r="L121" s="2"/>
      <c r="M121" s="2"/>
    </row>
    <row r="122" spans="1:13" x14ac:dyDescent="0.25">
      <c r="A122" s="404"/>
      <c r="B122" s="538"/>
      <c r="C122" s="58" t="s">
        <v>59</v>
      </c>
      <c r="D122" s="119"/>
      <c r="E122" s="119"/>
      <c r="F122" s="59"/>
      <c r="J122" s="2"/>
      <c r="K122" s="2"/>
      <c r="L122" s="2"/>
      <c r="M122" s="2"/>
    </row>
    <row r="123" spans="1:13" x14ac:dyDescent="0.25">
      <c r="A123" s="404"/>
      <c r="B123" s="539"/>
      <c r="C123" s="58" t="s">
        <v>130</v>
      </c>
      <c r="D123" s="119"/>
      <c r="E123" s="119"/>
      <c r="F123" s="59"/>
      <c r="J123" s="2"/>
      <c r="K123" s="2"/>
      <c r="L123" s="2"/>
      <c r="M123" s="2"/>
    </row>
    <row r="124" spans="1:13" x14ac:dyDescent="0.25">
      <c r="A124" s="404"/>
      <c r="B124" s="59"/>
      <c r="C124" s="59"/>
      <c r="D124" s="59"/>
      <c r="E124" s="59"/>
      <c r="F124" s="59"/>
      <c r="J124" s="2"/>
      <c r="K124" s="2"/>
      <c r="L124" s="2"/>
      <c r="M124" s="2"/>
    </row>
    <row r="125" spans="1:13" x14ac:dyDescent="0.25">
      <c r="A125" s="404"/>
      <c r="B125" s="540" t="s">
        <v>62</v>
      </c>
      <c r="C125" s="541" t="s">
        <v>131</v>
      </c>
      <c r="D125" s="121"/>
      <c r="E125" s="121"/>
      <c r="F125" s="58" t="s">
        <v>132</v>
      </c>
      <c r="J125" s="2"/>
      <c r="K125" s="2"/>
      <c r="L125" s="2"/>
      <c r="M125" s="2"/>
    </row>
    <row r="126" spans="1:13" x14ac:dyDescent="0.25">
      <c r="A126" s="404"/>
      <c r="B126" s="540"/>
      <c r="C126" s="541"/>
      <c r="D126" s="121"/>
      <c r="E126" s="121"/>
      <c r="F126" s="58" t="s">
        <v>133</v>
      </c>
      <c r="J126" s="2"/>
      <c r="K126" s="2"/>
      <c r="L126" s="2"/>
      <c r="M126" s="2"/>
    </row>
    <row r="127" spans="1:13" ht="22.5" x14ac:dyDescent="0.25">
      <c r="A127" s="404"/>
      <c r="B127" s="540"/>
      <c r="C127" s="541"/>
      <c r="D127" s="121"/>
      <c r="E127" s="121"/>
      <c r="F127" s="58" t="s">
        <v>66</v>
      </c>
      <c r="J127" s="2"/>
      <c r="K127" s="2"/>
      <c r="L127" s="2"/>
      <c r="M127" s="2"/>
    </row>
    <row r="128" spans="1:13" x14ac:dyDescent="0.25">
      <c r="A128" s="404"/>
      <c r="B128" s="540"/>
      <c r="C128" s="541"/>
      <c r="D128" s="121"/>
      <c r="E128" s="121"/>
      <c r="F128" s="58" t="s">
        <v>67</v>
      </c>
      <c r="J128" s="2"/>
      <c r="K128" s="2"/>
      <c r="L128" s="2"/>
      <c r="M128" s="2"/>
    </row>
    <row r="129" spans="1:13" x14ac:dyDescent="0.25">
      <c r="A129" s="404"/>
      <c r="B129" s="540"/>
      <c r="C129" s="541"/>
      <c r="D129" s="121"/>
      <c r="E129" s="121"/>
      <c r="F129" s="58" t="s">
        <v>68</v>
      </c>
      <c r="J129" s="2"/>
      <c r="K129" s="2"/>
      <c r="L129" s="2"/>
      <c r="M129" s="2"/>
    </row>
    <row r="130" spans="1:13" x14ac:dyDescent="0.25">
      <c r="A130" s="404"/>
      <c r="B130" s="540"/>
      <c r="C130" s="541"/>
      <c r="D130" s="121"/>
      <c r="E130" s="121"/>
      <c r="F130" s="58" t="s">
        <v>134</v>
      </c>
      <c r="J130" s="2"/>
      <c r="K130" s="2"/>
      <c r="L130" s="2"/>
      <c r="M130" s="2"/>
    </row>
    <row r="131" spans="1:13" x14ac:dyDescent="0.25">
      <c r="A131" s="404"/>
      <c r="B131" s="540"/>
      <c r="C131" s="541"/>
      <c r="D131" s="121"/>
      <c r="E131" s="121"/>
      <c r="F131" s="58" t="s">
        <v>70</v>
      </c>
      <c r="J131" s="2"/>
      <c r="K131" s="2"/>
      <c r="L131" s="2"/>
      <c r="M131" s="2"/>
    </row>
    <row r="132" spans="1:13" x14ac:dyDescent="0.25">
      <c r="A132" s="404"/>
      <c r="B132" s="540"/>
      <c r="C132" s="542" t="s">
        <v>71</v>
      </c>
      <c r="D132" s="122"/>
      <c r="E132" s="122"/>
      <c r="F132" s="58" t="s">
        <v>72</v>
      </c>
      <c r="J132" s="2"/>
      <c r="K132" s="2"/>
      <c r="L132" s="2"/>
      <c r="M132" s="2"/>
    </row>
    <row r="133" spans="1:13" x14ac:dyDescent="0.25">
      <c r="A133" s="404"/>
      <c r="B133" s="540"/>
      <c r="C133" s="542"/>
      <c r="D133" s="122"/>
      <c r="E133" s="122"/>
      <c r="F133" s="58" t="s">
        <v>73</v>
      </c>
      <c r="J133" s="2"/>
      <c r="K133" s="2"/>
      <c r="L133" s="2"/>
      <c r="M133" s="2"/>
    </row>
    <row r="134" spans="1:13" x14ac:dyDescent="0.25">
      <c r="A134" s="404"/>
      <c r="B134" s="540"/>
      <c r="C134" s="542"/>
      <c r="D134" s="122"/>
      <c r="E134" s="122"/>
      <c r="F134" s="58" t="s">
        <v>74</v>
      </c>
      <c r="J134" s="2"/>
      <c r="K134" s="2"/>
      <c r="L134" s="2"/>
      <c r="M134" s="2"/>
    </row>
    <row r="135" spans="1:13" x14ac:dyDescent="0.25">
      <c r="A135" s="404"/>
      <c r="B135" s="540"/>
      <c r="C135" s="542"/>
      <c r="D135" s="122"/>
      <c r="E135" s="122"/>
      <c r="F135" s="58" t="s">
        <v>67</v>
      </c>
      <c r="J135" s="2"/>
      <c r="K135" s="2"/>
      <c r="L135" s="2"/>
      <c r="M135" s="2"/>
    </row>
    <row r="136" spans="1:13" x14ac:dyDescent="0.25">
      <c r="A136" s="404"/>
      <c r="B136" s="540"/>
      <c r="C136" s="542"/>
      <c r="D136" s="122"/>
      <c r="E136" s="122"/>
      <c r="F136" s="58" t="s">
        <v>68</v>
      </c>
      <c r="J136" s="2"/>
      <c r="K136" s="2"/>
      <c r="L136" s="2"/>
      <c r="M136" s="2"/>
    </row>
    <row r="137" spans="1:13" x14ac:dyDescent="0.25">
      <c r="A137" s="404"/>
      <c r="B137" s="540"/>
      <c r="C137" s="542"/>
      <c r="D137" s="122"/>
      <c r="E137" s="122"/>
      <c r="F137" s="58" t="s">
        <v>135</v>
      </c>
      <c r="J137" s="2"/>
      <c r="K137" s="2"/>
      <c r="L137" s="2"/>
      <c r="M137" s="2"/>
    </row>
    <row r="138" spans="1:13" ht="22.5" x14ac:dyDescent="0.25">
      <c r="A138" s="404"/>
      <c r="B138" s="540"/>
      <c r="C138" s="542"/>
      <c r="D138" s="122"/>
      <c r="E138" s="122"/>
      <c r="F138" s="58" t="s">
        <v>136</v>
      </c>
      <c r="J138" s="2"/>
      <c r="K138" s="2"/>
      <c r="L138" s="2"/>
      <c r="M138" s="2"/>
    </row>
    <row r="139" spans="1:13" x14ac:dyDescent="0.25">
      <c r="A139" s="404"/>
      <c r="B139" s="540"/>
      <c r="C139" s="542"/>
      <c r="D139" s="122"/>
      <c r="E139" s="122"/>
      <c r="F139" s="58" t="s">
        <v>77</v>
      </c>
      <c r="J139" s="2"/>
      <c r="K139" s="2"/>
      <c r="L139" s="2"/>
      <c r="M139" s="2"/>
    </row>
    <row r="140" spans="1:13" x14ac:dyDescent="0.25">
      <c r="A140" s="404"/>
      <c r="B140" s="540"/>
      <c r="C140" s="543" t="s">
        <v>78</v>
      </c>
      <c r="D140" s="123"/>
      <c r="E140" s="123"/>
      <c r="F140" s="58" t="s">
        <v>137</v>
      </c>
      <c r="J140" s="2"/>
      <c r="K140" s="2"/>
      <c r="L140" s="2"/>
      <c r="M140" s="2"/>
    </row>
    <row r="141" spans="1:13" x14ac:dyDescent="0.25">
      <c r="A141" s="404"/>
      <c r="B141" s="540"/>
      <c r="C141" s="544"/>
      <c r="D141" s="156"/>
      <c r="E141" s="117"/>
      <c r="F141" s="58" t="s">
        <v>67</v>
      </c>
      <c r="J141" s="2"/>
      <c r="K141" s="2"/>
      <c r="L141" s="2"/>
      <c r="M141" s="2"/>
    </row>
    <row r="142" spans="1:13" x14ac:dyDescent="0.25">
      <c r="A142" s="404"/>
      <c r="B142" s="540"/>
      <c r="C142" s="545"/>
      <c r="D142" s="157"/>
      <c r="E142" s="118"/>
      <c r="F142" s="58" t="s">
        <v>68</v>
      </c>
      <c r="J142" s="2"/>
      <c r="K142" s="2"/>
      <c r="L142" s="2"/>
      <c r="M142" s="2"/>
    </row>
    <row r="145" spans="10:13" x14ac:dyDescent="0.25">
      <c r="J145" s="2"/>
      <c r="K145" s="2"/>
      <c r="L145" s="2"/>
      <c r="M145" s="2"/>
    </row>
  </sheetData>
  <sortState ref="A66:Z81">
    <sortCondition ref="A66:A81"/>
  </sortState>
  <mergeCells count="111">
    <mergeCell ref="H28:H29"/>
    <mergeCell ref="I28:I29"/>
    <mergeCell ref="E28:E29"/>
    <mergeCell ref="E45:E46"/>
    <mergeCell ref="E93:E94"/>
    <mergeCell ref="B112:B114"/>
    <mergeCell ref="F84:F85"/>
    <mergeCell ref="D93:D94"/>
    <mergeCell ref="D102:D103"/>
    <mergeCell ref="F104:G104"/>
    <mergeCell ref="F106:G106"/>
    <mergeCell ref="F107:G107"/>
    <mergeCell ref="F105:G105"/>
    <mergeCell ref="A12:A13"/>
    <mergeCell ref="D28:D29"/>
    <mergeCell ref="D45:D46"/>
    <mergeCell ref="D64:D65"/>
    <mergeCell ref="D84:D85"/>
    <mergeCell ref="B116:B123"/>
    <mergeCell ref="B125:B142"/>
    <mergeCell ref="C125:C131"/>
    <mergeCell ref="C132:C139"/>
    <mergeCell ref="C140:C142"/>
    <mergeCell ref="P102:Q102"/>
    <mergeCell ref="R102:R103"/>
    <mergeCell ref="S102:S103"/>
    <mergeCell ref="T102:T103"/>
    <mergeCell ref="B102:B103"/>
    <mergeCell ref="C102:C103"/>
    <mergeCell ref="F102:G103"/>
    <mergeCell ref="H102:I103"/>
    <mergeCell ref="J102:M102"/>
    <mergeCell ref="N102:N103"/>
    <mergeCell ref="O102:O103"/>
    <mergeCell ref="E102:E103"/>
    <mergeCell ref="P93:Q93"/>
    <mergeCell ref="R93:R94"/>
    <mergeCell ref="S93:S94"/>
    <mergeCell ref="T93:T94"/>
    <mergeCell ref="T84:T85"/>
    <mergeCell ref="B93:B94"/>
    <mergeCell ref="C93:C94"/>
    <mergeCell ref="F93:F94"/>
    <mergeCell ref="G93:G94"/>
    <mergeCell ref="H93:I94"/>
    <mergeCell ref="J93:M93"/>
    <mergeCell ref="N93:N94"/>
    <mergeCell ref="O93:O94"/>
    <mergeCell ref="N84:N85"/>
    <mergeCell ref="O84:O85"/>
    <mergeCell ref="P84:Q84"/>
    <mergeCell ref="R84:R85"/>
    <mergeCell ref="S84:S85"/>
    <mergeCell ref="B84:B85"/>
    <mergeCell ref="C84:C85"/>
    <mergeCell ref="G84:G85"/>
    <mergeCell ref="E84:E85"/>
    <mergeCell ref="J84:M84"/>
    <mergeCell ref="H84:I85"/>
    <mergeCell ref="N64:N65"/>
    <mergeCell ref="O64:O65"/>
    <mergeCell ref="P64:Q64"/>
    <mergeCell ref="R64:R65"/>
    <mergeCell ref="S64:S65"/>
    <mergeCell ref="T64:T65"/>
    <mergeCell ref="B64:B65"/>
    <mergeCell ref="C64:C65"/>
    <mergeCell ref="F64:F65"/>
    <mergeCell ref="G64:G65"/>
    <mergeCell ref="J64:M64"/>
    <mergeCell ref="E64:E65"/>
    <mergeCell ref="H64:I65"/>
    <mergeCell ref="O45:O46"/>
    <mergeCell ref="P45:Q45"/>
    <mergeCell ref="R45:R46"/>
    <mergeCell ref="S45:S46"/>
    <mergeCell ref="T45:T46"/>
    <mergeCell ref="T28:T29"/>
    <mergeCell ref="B45:B46"/>
    <mergeCell ref="C45:C46"/>
    <mergeCell ref="F45:F46"/>
    <mergeCell ref="G45:G46"/>
    <mergeCell ref="H45:H46"/>
    <mergeCell ref="I45:I46"/>
    <mergeCell ref="J45:M45"/>
    <mergeCell ref="N45:N46"/>
    <mergeCell ref="J28:M28"/>
    <mergeCell ref="N28:N29"/>
    <mergeCell ref="O28:O29"/>
    <mergeCell ref="P28:Q28"/>
    <mergeCell ref="R28:R29"/>
    <mergeCell ref="S28:S29"/>
    <mergeCell ref="B28:B29"/>
    <mergeCell ref="C28:C29"/>
    <mergeCell ref="F28:F29"/>
    <mergeCell ref="G28:G29"/>
    <mergeCell ref="O13:O14"/>
    <mergeCell ref="P13:Q13"/>
    <mergeCell ref="R13:R14"/>
    <mergeCell ref="S13:S14"/>
    <mergeCell ref="T13:T14"/>
    <mergeCell ref="B13:B14"/>
    <mergeCell ref="C13:C14"/>
    <mergeCell ref="F13:F14"/>
    <mergeCell ref="G13:G14"/>
    <mergeCell ref="H13:H14"/>
    <mergeCell ref="I13:I14"/>
    <mergeCell ref="J13:M13"/>
    <mergeCell ref="N13:N14"/>
    <mergeCell ref="E13:E14"/>
    <mergeCell ref="D13:D14"/>
  </mergeCells>
  <dataValidations count="9">
    <dataValidation type="list" allowBlank="1" showInputMessage="1" showErrorMessage="1" sqref="G15:G25 G56:G61 G47:G54 G30:G42">
      <formula1>$F$132:$F$139</formula1>
    </dataValidation>
    <dataValidation type="list" allowBlank="1" showInputMessage="1" showErrorMessage="1" sqref="T61 T30:T42 T15:T25 T66:T81 T95:T98 T87:T90 T55 T104 T106:T107">
      <formula1>$C$116:$C$123</formula1>
    </dataValidation>
    <dataValidation type="list" allowBlank="1" showInputMessage="1" showErrorMessage="1" sqref="O47:O61 O30:O42 O86:O90 O66:O81 O95:O98 O15:O25 O104:O107">
      <formula1>$C$112:$C$114</formula1>
    </dataValidation>
    <dataValidation type="list" allowBlank="1" showInputMessage="1" showErrorMessage="1" sqref="O99:O100 G99">
      <formula1>#REF!</formula1>
    </dataValidation>
    <dataValidation type="list" allowBlank="1" showInputMessage="1" showErrorMessage="1" sqref="G95 G97">
      <formula1>$F$125:$F$134</formula1>
    </dataValidation>
    <dataValidation type="list" allowBlank="1" showInputMessage="1" showErrorMessage="1" sqref="G98 G55 G96 G66:G80">
      <formula1>$F$125:$F$131</formula1>
    </dataValidation>
    <dataValidation type="list" allowBlank="1" showInputMessage="1" showErrorMessage="1" sqref="G86:G90">
      <formula1>$F$140:$F$142</formula1>
    </dataValidation>
    <dataValidation type="list" allowBlank="1" showInputMessage="1" showErrorMessage="1" sqref="T56:T60 T47:T54">
      <formula1>$C$118:$C$125</formula1>
    </dataValidation>
    <dataValidation type="list" allowBlank="1" showInputMessage="1" showErrorMessage="1" sqref="T105">
      <formula1>$C$124:$C$131</formula1>
    </dataValidation>
  </dataValidations>
  <printOptions horizontalCentered="1"/>
  <pageMargins left="0" right="0" top="0.15748031496062992" bottom="0.15748031496062992" header="0.31496062992125984" footer="0.31496062992125984"/>
  <pageSetup paperSize="9" scale="50" fitToHeight="0" orientation="landscape" verticalDpi="90" r:id="rId1"/>
  <rowBreaks count="2" manualBreakCount="2">
    <brk id="75" max="19" man="1"/>
    <brk id="100" max="1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09"/>
  <sheetViews>
    <sheetView showGridLines="0" topLeftCell="A52" zoomScale="80" zoomScaleNormal="80" workbookViewId="0">
      <selection activeCell="D21" sqref="D21"/>
    </sheetView>
  </sheetViews>
  <sheetFormatPr defaultColWidth="8.7109375" defaultRowHeight="15.75" outlineLevelRow="1" x14ac:dyDescent="0.25"/>
  <cols>
    <col min="1" max="1" width="4" style="224" customWidth="1"/>
    <col min="2" max="2" width="11.140625" style="224" customWidth="1"/>
    <col min="3" max="3" width="56.85546875" style="224" customWidth="1"/>
    <col min="4" max="4" width="90.140625" style="224" customWidth="1"/>
    <col min="5" max="5" width="62.28515625" style="224" customWidth="1"/>
    <col min="6" max="6" width="41.42578125" style="224" customWidth="1"/>
    <col min="7" max="7" width="36.7109375" style="224" customWidth="1"/>
    <col min="8" max="9" width="12.85546875" style="224" customWidth="1"/>
    <col min="10" max="10" width="15.7109375" style="225" customWidth="1"/>
    <col min="11" max="11" width="15.7109375" style="226" customWidth="1"/>
    <col min="12" max="12" width="18" style="226" customWidth="1"/>
    <col min="13" max="13" width="12.7109375" style="224" customWidth="1"/>
    <col min="14" max="14" width="19.5703125" style="224" customWidth="1"/>
    <col min="15" max="15" width="15.5703125" style="224" customWidth="1"/>
    <col min="16" max="16" width="15" style="224" customWidth="1"/>
    <col min="17" max="19" width="18.85546875" style="224" customWidth="1"/>
    <col min="20" max="16384" width="8.7109375" style="224"/>
  </cols>
  <sheetData>
    <row r="1" spans="1:21" x14ac:dyDescent="0.25">
      <c r="B1" s="235" t="s">
        <v>436</v>
      </c>
      <c r="C1" s="228" t="s">
        <v>88</v>
      </c>
      <c r="E1" s="227"/>
      <c r="F1" s="227"/>
      <c r="G1" s="227"/>
      <c r="H1" s="227"/>
      <c r="I1" s="227"/>
      <c r="J1" s="229"/>
      <c r="K1" s="230"/>
      <c r="L1" s="230"/>
      <c r="M1" s="227"/>
      <c r="N1" s="227"/>
      <c r="O1" s="227"/>
    </row>
    <row r="2" spans="1:21" x14ac:dyDescent="0.25">
      <c r="B2" s="235" t="s">
        <v>140</v>
      </c>
      <c r="C2" s="235"/>
      <c r="D2" s="232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21" x14ac:dyDescent="0.25">
      <c r="B3" s="233" t="s">
        <v>405</v>
      </c>
      <c r="C3" s="233"/>
      <c r="D3" s="233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21" x14ac:dyDescent="0.25">
      <c r="B4" s="235" t="s">
        <v>394</v>
      </c>
      <c r="C4" s="235"/>
      <c r="D4" s="235"/>
      <c r="E4" s="227"/>
      <c r="F4" s="227"/>
      <c r="G4" s="227"/>
      <c r="H4" s="227"/>
      <c r="I4" s="227"/>
      <c r="J4" s="229"/>
      <c r="K4" s="230"/>
      <c r="L4" s="230"/>
      <c r="M4" s="227"/>
      <c r="N4" s="227"/>
      <c r="O4" s="227"/>
    </row>
    <row r="5" spans="1:21" x14ac:dyDescent="0.25">
      <c r="B5" s="227"/>
      <c r="C5" s="227"/>
      <c r="D5" s="236"/>
      <c r="E5" s="227"/>
      <c r="F5" s="227"/>
      <c r="G5" s="227"/>
      <c r="H5" s="227"/>
      <c r="I5" s="227"/>
      <c r="J5" s="229"/>
      <c r="K5" s="230"/>
      <c r="L5" s="230"/>
      <c r="M5" s="227"/>
      <c r="N5" s="227"/>
      <c r="O5" s="227"/>
    </row>
    <row r="6" spans="1:21" x14ac:dyDescent="0.25">
      <c r="B6" s="237" t="s">
        <v>435</v>
      </c>
      <c r="C6" s="237"/>
      <c r="D6" s="237"/>
      <c r="E6" s="234"/>
      <c r="F6" s="227"/>
      <c r="G6" s="227"/>
      <c r="H6" s="227"/>
      <c r="I6" s="227"/>
      <c r="J6" s="229"/>
      <c r="K6" s="230"/>
      <c r="L6" s="230"/>
      <c r="M6" s="227"/>
      <c r="N6" s="227"/>
      <c r="O6" s="227"/>
    </row>
    <row r="7" spans="1:21" x14ac:dyDescent="0.25">
      <c r="B7" s="233" t="s">
        <v>566</v>
      </c>
      <c r="C7" s="233"/>
      <c r="D7" s="233"/>
      <c r="E7" s="234"/>
      <c r="F7" s="227"/>
      <c r="G7" s="227"/>
      <c r="H7" s="227"/>
      <c r="I7" s="227"/>
      <c r="J7" s="229"/>
      <c r="K7" s="230"/>
      <c r="L7" s="230"/>
      <c r="M7" s="227"/>
      <c r="N7" s="227"/>
      <c r="O7" s="227"/>
    </row>
    <row r="8" spans="1:21" x14ac:dyDescent="0.25">
      <c r="B8" s="233" t="s">
        <v>142</v>
      </c>
      <c r="C8" s="233"/>
      <c r="D8" s="233"/>
      <c r="E8" s="234"/>
      <c r="F8" s="227"/>
      <c r="G8" s="227"/>
      <c r="H8" s="227"/>
      <c r="I8" s="227"/>
      <c r="J8" s="229"/>
      <c r="K8" s="230"/>
      <c r="L8" s="230"/>
      <c r="M8" s="227"/>
      <c r="N8" s="227"/>
      <c r="O8" s="227"/>
    </row>
    <row r="9" spans="1:21" s="2" customFormat="1" ht="15" x14ac:dyDescent="0.25"/>
    <row r="10" spans="1:21" ht="20.100000000000001" customHeight="1" x14ac:dyDescent="0.25">
      <c r="B10" s="556" t="s">
        <v>395</v>
      </c>
      <c r="C10" s="556"/>
      <c r="D10" s="556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9"/>
      <c r="U10" s="239"/>
    </row>
    <row r="11" spans="1:21" s="2" customFormat="1" ht="5.0999999999999996" customHeight="1" x14ac:dyDescent="0.25"/>
    <row r="12" spans="1:21" x14ac:dyDescent="0.25">
      <c r="B12" s="567" t="s">
        <v>396</v>
      </c>
      <c r="C12" s="568"/>
      <c r="D12" s="557" t="s">
        <v>397</v>
      </c>
      <c r="J12" s="224"/>
      <c r="K12" s="224"/>
      <c r="L12" s="224"/>
    </row>
    <row r="13" spans="1:21" ht="15.6" customHeight="1" x14ac:dyDescent="0.25">
      <c r="B13" s="569"/>
      <c r="C13" s="570"/>
      <c r="D13" s="557"/>
      <c r="J13" s="224"/>
      <c r="K13" s="224"/>
      <c r="L13" s="224"/>
    </row>
    <row r="14" spans="1:21" ht="20.100000000000001" customHeight="1" x14ac:dyDescent="0.25">
      <c r="A14" s="374"/>
      <c r="B14" s="554" t="s">
        <v>398</v>
      </c>
      <c r="C14" s="566"/>
      <c r="D14" s="555"/>
      <c r="J14" s="224"/>
      <c r="K14" s="224"/>
      <c r="L14" s="224"/>
    </row>
    <row r="15" spans="1:21" s="425" customFormat="1" ht="110.25" outlineLevel="1" x14ac:dyDescent="0.25">
      <c r="B15" s="426" t="s">
        <v>150</v>
      </c>
      <c r="C15" s="427" t="s">
        <v>730</v>
      </c>
      <c r="D15" s="428" t="s">
        <v>711</v>
      </c>
    </row>
    <row r="16" spans="1:21" s="373" customFormat="1" ht="30" customHeight="1" outlineLevel="1" x14ac:dyDescent="0.25">
      <c r="B16" s="375" t="s">
        <v>265</v>
      </c>
      <c r="C16" s="376" t="s">
        <v>582</v>
      </c>
      <c r="D16" s="377" t="s">
        <v>440</v>
      </c>
    </row>
    <row r="17" spans="2:12" s="373" customFormat="1" ht="30" customHeight="1" outlineLevel="1" x14ac:dyDescent="0.25">
      <c r="B17" s="375" t="s">
        <v>175</v>
      </c>
      <c r="C17" s="376" t="s">
        <v>583</v>
      </c>
      <c r="D17" s="377" t="s">
        <v>439</v>
      </c>
    </row>
    <row r="18" spans="2:12" s="373" customFormat="1" ht="30" customHeight="1" outlineLevel="1" x14ac:dyDescent="0.25">
      <c r="B18" s="375" t="s">
        <v>266</v>
      </c>
      <c r="C18" s="376" t="s">
        <v>584</v>
      </c>
      <c r="D18" s="377" t="s">
        <v>441</v>
      </c>
    </row>
    <row r="19" spans="2:12" ht="20.100000000000001" customHeight="1" x14ac:dyDescent="0.25">
      <c r="B19" s="554" t="s">
        <v>399</v>
      </c>
      <c r="C19" s="566"/>
      <c r="D19" s="555"/>
      <c r="J19" s="224"/>
      <c r="K19" s="224"/>
      <c r="L19" s="224"/>
    </row>
    <row r="20" spans="2:12" s="255" customFormat="1" ht="47.25" outlineLevel="1" x14ac:dyDescent="0.25">
      <c r="B20" s="471" t="s">
        <v>148</v>
      </c>
      <c r="C20" s="472" t="s">
        <v>668</v>
      </c>
      <c r="D20" s="473" t="s">
        <v>725</v>
      </c>
    </row>
    <row r="21" spans="2:12" s="255" customFormat="1" ht="47.25" outlineLevel="1" x14ac:dyDescent="0.25">
      <c r="B21" s="474" t="s">
        <v>146</v>
      </c>
      <c r="C21" s="475" t="s">
        <v>676</v>
      </c>
      <c r="D21" s="476" t="s">
        <v>675</v>
      </c>
    </row>
    <row r="22" spans="2:12" s="255" customFormat="1" ht="94.5" outlineLevel="1" x14ac:dyDescent="0.25">
      <c r="B22" s="474" t="s">
        <v>270</v>
      </c>
      <c r="C22" s="475" t="s">
        <v>670</v>
      </c>
      <c r="D22" s="476" t="s">
        <v>709</v>
      </c>
    </row>
    <row r="23" spans="2:12" ht="30" customHeight="1" outlineLevel="1" x14ac:dyDescent="0.25">
      <c r="B23" s="463" t="s">
        <v>271</v>
      </c>
      <c r="C23" s="477" t="s">
        <v>599</v>
      </c>
      <c r="D23" s="465" t="s">
        <v>447</v>
      </c>
      <c r="J23" s="224"/>
      <c r="K23" s="224"/>
      <c r="L23" s="224"/>
    </row>
    <row r="24" spans="2:12" ht="30" customHeight="1" outlineLevel="1" x14ac:dyDescent="0.25">
      <c r="B24" s="463" t="s">
        <v>272</v>
      </c>
      <c r="C24" s="477" t="s">
        <v>604</v>
      </c>
      <c r="D24" s="465" t="s">
        <v>645</v>
      </c>
      <c r="J24" s="224"/>
      <c r="K24" s="224"/>
      <c r="L24" s="224"/>
    </row>
    <row r="25" spans="2:12" s="373" customFormat="1" ht="30" customHeight="1" outlineLevel="1" x14ac:dyDescent="0.25">
      <c r="B25" s="463" t="s">
        <v>273</v>
      </c>
      <c r="C25" s="466" t="s">
        <v>680</v>
      </c>
      <c r="D25" s="467" t="s">
        <v>644</v>
      </c>
    </row>
    <row r="26" spans="2:12" s="373" customFormat="1" ht="30" customHeight="1" outlineLevel="1" x14ac:dyDescent="0.25">
      <c r="B26" s="463" t="s">
        <v>176</v>
      </c>
      <c r="C26" s="466" t="s">
        <v>601</v>
      </c>
      <c r="D26" s="467" t="s">
        <v>644</v>
      </c>
    </row>
    <row r="27" spans="2:12" s="373" customFormat="1" ht="30" customHeight="1" outlineLevel="1" x14ac:dyDescent="0.25">
      <c r="B27" s="463" t="s">
        <v>274</v>
      </c>
      <c r="C27" s="466" t="s">
        <v>597</v>
      </c>
      <c r="D27" s="467" t="s">
        <v>644</v>
      </c>
    </row>
    <row r="28" spans="2:12" s="373" customFormat="1" ht="30" customHeight="1" outlineLevel="1" x14ac:dyDescent="0.25">
      <c r="B28" s="463" t="s">
        <v>275</v>
      </c>
      <c r="C28" s="466" t="s">
        <v>598</v>
      </c>
      <c r="D28" s="467" t="s">
        <v>644</v>
      </c>
    </row>
    <row r="29" spans="2:12" s="373" customFormat="1" ht="30" customHeight="1" outlineLevel="1" x14ac:dyDescent="0.25">
      <c r="B29" s="463" t="s">
        <v>478</v>
      </c>
      <c r="C29" s="466" t="s">
        <v>646</v>
      </c>
      <c r="D29" s="467" t="s">
        <v>644</v>
      </c>
    </row>
    <row r="30" spans="2:12" s="373" customFormat="1" ht="30" customHeight="1" outlineLevel="1" x14ac:dyDescent="0.25">
      <c r="B30" s="463" t="s">
        <v>479</v>
      </c>
      <c r="C30" s="466" t="s">
        <v>705</v>
      </c>
      <c r="D30" s="467" t="s">
        <v>644</v>
      </c>
    </row>
    <row r="31" spans="2:12" s="373" customFormat="1" ht="30" customHeight="1" outlineLevel="1" x14ac:dyDescent="0.25">
      <c r="B31" s="468" t="s">
        <v>480</v>
      </c>
      <c r="C31" s="469" t="s">
        <v>703</v>
      </c>
      <c r="D31" s="470" t="s">
        <v>644</v>
      </c>
    </row>
    <row r="32" spans="2:12" ht="20.100000000000001" customHeight="1" x14ac:dyDescent="0.25">
      <c r="B32" s="554" t="s">
        <v>400</v>
      </c>
      <c r="C32" s="566"/>
      <c r="D32" s="555"/>
      <c r="J32" s="224"/>
      <c r="K32" s="224"/>
      <c r="L32" s="224"/>
    </row>
    <row r="33" spans="2:12" s="385" customFormat="1" ht="31.5" outlineLevel="1" x14ac:dyDescent="0.25">
      <c r="B33" s="460" t="s">
        <v>602</v>
      </c>
      <c r="C33" s="461" t="s">
        <v>603</v>
      </c>
      <c r="D33" s="462" t="s">
        <v>524</v>
      </c>
    </row>
    <row r="34" spans="2:12" s="255" customFormat="1" ht="78.75" outlineLevel="1" x14ac:dyDescent="0.25">
      <c r="B34" s="463" t="s">
        <v>277</v>
      </c>
      <c r="C34" s="464" t="s">
        <v>605</v>
      </c>
      <c r="D34" s="465" t="s">
        <v>525</v>
      </c>
    </row>
    <row r="35" spans="2:12" s="373" customFormat="1" ht="30" customHeight="1" outlineLevel="1" x14ac:dyDescent="0.25">
      <c r="B35" s="463" t="s">
        <v>278</v>
      </c>
      <c r="C35" s="466" t="s">
        <v>606</v>
      </c>
      <c r="D35" s="467" t="s">
        <v>644</v>
      </c>
    </row>
    <row r="36" spans="2:12" s="373" customFormat="1" ht="30" customHeight="1" outlineLevel="1" x14ac:dyDescent="0.25">
      <c r="B36" s="463" t="s">
        <v>279</v>
      </c>
      <c r="C36" s="466" t="s">
        <v>607</v>
      </c>
      <c r="D36" s="467" t="s">
        <v>644</v>
      </c>
    </row>
    <row r="37" spans="2:12" s="373" customFormat="1" ht="30" customHeight="1" outlineLevel="1" x14ac:dyDescent="0.25">
      <c r="B37" s="463" t="s">
        <v>280</v>
      </c>
      <c r="C37" s="466" t="s">
        <v>608</v>
      </c>
      <c r="D37" s="467" t="s">
        <v>644</v>
      </c>
    </row>
    <row r="38" spans="2:12" s="373" customFormat="1" ht="30" customHeight="1" outlineLevel="1" x14ac:dyDescent="0.25">
      <c r="B38" s="463" t="s">
        <v>177</v>
      </c>
      <c r="C38" s="466" t="s">
        <v>613</v>
      </c>
      <c r="D38" s="467" t="s">
        <v>644</v>
      </c>
    </row>
    <row r="39" spans="2:12" s="373" customFormat="1" ht="30" customHeight="1" outlineLevel="1" x14ac:dyDescent="0.25">
      <c r="B39" s="463" t="s">
        <v>281</v>
      </c>
      <c r="C39" s="466" t="s">
        <v>614</v>
      </c>
      <c r="D39" s="467" t="s">
        <v>644</v>
      </c>
    </row>
    <row r="40" spans="2:12" s="373" customFormat="1" ht="30" customHeight="1" outlineLevel="1" x14ac:dyDescent="0.25">
      <c r="B40" s="463" t="s">
        <v>282</v>
      </c>
      <c r="C40" s="466" t="s">
        <v>609</v>
      </c>
      <c r="D40" s="467" t="s">
        <v>644</v>
      </c>
    </row>
    <row r="41" spans="2:12" ht="30" customHeight="1" outlineLevel="1" x14ac:dyDescent="0.25">
      <c r="B41" s="463" t="s">
        <v>309</v>
      </c>
      <c r="C41" s="464" t="s">
        <v>412</v>
      </c>
      <c r="D41" s="465" t="s">
        <v>647</v>
      </c>
      <c r="J41" s="224"/>
      <c r="K41" s="224"/>
      <c r="L41" s="224"/>
    </row>
    <row r="42" spans="2:12" s="373" customFormat="1" ht="47.25" outlineLevel="1" x14ac:dyDescent="0.25">
      <c r="B42" s="463" t="s">
        <v>497</v>
      </c>
      <c r="C42" s="466" t="s">
        <v>611</v>
      </c>
      <c r="D42" s="467" t="s">
        <v>644</v>
      </c>
    </row>
    <row r="43" spans="2:12" s="373" customFormat="1" ht="30" customHeight="1" outlineLevel="1" x14ac:dyDescent="0.25">
      <c r="B43" s="463" t="s">
        <v>498</v>
      </c>
      <c r="C43" s="466" t="s">
        <v>612</v>
      </c>
      <c r="D43" s="467" t="s">
        <v>644</v>
      </c>
    </row>
    <row r="44" spans="2:12" s="373" customFormat="1" ht="30" customHeight="1" outlineLevel="1" x14ac:dyDescent="0.25">
      <c r="B44" s="468" t="s">
        <v>499</v>
      </c>
      <c r="C44" s="469" t="s">
        <v>615</v>
      </c>
      <c r="D44" s="470" t="s">
        <v>644</v>
      </c>
    </row>
    <row r="45" spans="2:12" ht="20.100000000000001" customHeight="1" x14ac:dyDescent="0.25">
      <c r="B45" s="554" t="s">
        <v>401</v>
      </c>
      <c r="C45" s="566"/>
      <c r="D45" s="555"/>
      <c r="J45" s="224"/>
      <c r="K45" s="224"/>
      <c r="L45" s="224"/>
    </row>
    <row r="46" spans="2:12" ht="101.45" customHeight="1" outlineLevel="1" x14ac:dyDescent="0.25">
      <c r="B46" s="478" t="s">
        <v>284</v>
      </c>
      <c r="C46" s="479" t="s">
        <v>581</v>
      </c>
      <c r="D46" s="480" t="s">
        <v>308</v>
      </c>
      <c r="J46" s="224"/>
      <c r="K46" s="224"/>
      <c r="L46" s="224"/>
    </row>
    <row r="47" spans="2:12" ht="47.25" outlineLevel="1" x14ac:dyDescent="0.25">
      <c r="B47" s="463" t="s">
        <v>287</v>
      </c>
      <c r="C47" s="466" t="s">
        <v>577</v>
      </c>
      <c r="D47" s="483" t="s">
        <v>714</v>
      </c>
      <c r="J47" s="224"/>
      <c r="K47" s="224"/>
      <c r="L47" s="224"/>
    </row>
    <row r="48" spans="2:12" ht="47.25" outlineLevel="1" x14ac:dyDescent="0.25">
      <c r="B48" s="463" t="s">
        <v>288</v>
      </c>
      <c r="C48" s="464" t="s">
        <v>420</v>
      </c>
      <c r="D48" s="465" t="s">
        <v>300</v>
      </c>
      <c r="J48" s="224"/>
      <c r="K48" s="224"/>
      <c r="L48" s="224"/>
    </row>
    <row r="49" spans="2:12" ht="47.25" outlineLevel="1" x14ac:dyDescent="0.25">
      <c r="B49" s="468" t="s">
        <v>289</v>
      </c>
      <c r="C49" s="481" t="s">
        <v>704</v>
      </c>
      <c r="D49" s="482" t="s">
        <v>715</v>
      </c>
      <c r="J49" s="224"/>
      <c r="K49" s="224"/>
      <c r="L49" s="224"/>
    </row>
    <row r="50" spans="2:12" ht="20.100000000000001" customHeight="1" x14ac:dyDescent="0.25">
      <c r="B50" s="554" t="s">
        <v>402</v>
      </c>
      <c r="C50" s="566"/>
      <c r="D50" s="555"/>
      <c r="J50" s="224"/>
      <c r="K50" s="224"/>
      <c r="L50" s="224"/>
    </row>
    <row r="51" spans="2:12" ht="30" customHeight="1" outlineLevel="1" x14ac:dyDescent="0.25">
      <c r="B51" s="478" t="s">
        <v>293</v>
      </c>
      <c r="C51" s="479" t="s">
        <v>681</v>
      </c>
      <c r="D51" s="485" t="s">
        <v>446</v>
      </c>
      <c r="J51" s="224"/>
      <c r="K51" s="224"/>
      <c r="L51" s="224"/>
    </row>
    <row r="52" spans="2:12" s="437" customFormat="1" ht="55.5" customHeight="1" outlineLevel="1" x14ac:dyDescent="0.25">
      <c r="B52" s="468" t="s">
        <v>295</v>
      </c>
      <c r="C52" s="481" t="s">
        <v>716</v>
      </c>
      <c r="D52" s="482" t="s">
        <v>717</v>
      </c>
      <c r="E52" s="395"/>
    </row>
    <row r="53" spans="2:12" ht="20.100000000000001" customHeight="1" x14ac:dyDescent="0.25">
      <c r="B53" s="554" t="s">
        <v>403</v>
      </c>
      <c r="C53" s="566"/>
      <c r="D53" s="555"/>
      <c r="J53" s="224"/>
      <c r="K53" s="224"/>
      <c r="L53" s="224"/>
    </row>
    <row r="54" spans="2:12" ht="48.6" customHeight="1" outlineLevel="1" x14ac:dyDescent="0.25">
      <c r="B54" s="478" t="s">
        <v>297</v>
      </c>
      <c r="C54" s="479" t="s">
        <v>710</v>
      </c>
      <c r="D54" s="462" t="s">
        <v>722</v>
      </c>
      <c r="E54" s="395"/>
      <c r="J54" s="224"/>
      <c r="K54" s="224"/>
      <c r="L54" s="224"/>
    </row>
    <row r="55" spans="2:12" s="437" customFormat="1" ht="96" customHeight="1" outlineLevel="1" x14ac:dyDescent="0.25">
      <c r="B55" s="463" t="s">
        <v>298</v>
      </c>
      <c r="C55" s="464" t="s">
        <v>718</v>
      </c>
      <c r="D55" s="483" t="s">
        <v>723</v>
      </c>
      <c r="E55" s="395"/>
    </row>
    <row r="56" spans="2:12" ht="94.5" outlineLevel="1" x14ac:dyDescent="0.25">
      <c r="B56" s="463" t="s">
        <v>452</v>
      </c>
      <c r="C56" s="477" t="s">
        <v>617</v>
      </c>
      <c r="D56" s="477" t="s">
        <v>719</v>
      </c>
      <c r="J56" s="224"/>
      <c r="K56" s="224"/>
      <c r="L56" s="224"/>
    </row>
    <row r="57" spans="2:12" ht="63" outlineLevel="1" x14ac:dyDescent="0.25">
      <c r="B57" s="468" t="s">
        <v>464</v>
      </c>
      <c r="C57" s="484" t="s">
        <v>720</v>
      </c>
      <c r="D57" s="484" t="s">
        <v>721</v>
      </c>
      <c r="J57" s="224"/>
      <c r="K57" s="224"/>
      <c r="L57" s="224"/>
    </row>
    <row r="58" spans="2:12" ht="20.100000000000001" customHeight="1" x14ac:dyDescent="0.25">
      <c r="B58" s="554" t="s">
        <v>404</v>
      </c>
      <c r="C58" s="566"/>
      <c r="D58" s="555"/>
      <c r="J58" s="224"/>
      <c r="K58" s="224"/>
      <c r="L58" s="224"/>
    </row>
    <row r="59" spans="2:12" s="255" customFormat="1" ht="31.5" x14ac:dyDescent="0.25">
      <c r="B59" s="463" t="s">
        <v>526</v>
      </c>
      <c r="C59" s="464" t="s">
        <v>618</v>
      </c>
      <c r="D59" s="483" t="s">
        <v>724</v>
      </c>
    </row>
    <row r="60" spans="2:12" ht="30" customHeight="1" x14ac:dyDescent="0.25">
      <c r="B60" s="468" t="s">
        <v>475</v>
      </c>
      <c r="C60" s="481" t="s">
        <v>731</v>
      </c>
      <c r="D60" s="482" t="s">
        <v>732</v>
      </c>
      <c r="J60" s="224"/>
      <c r="K60" s="224"/>
      <c r="L60" s="224"/>
    </row>
    <row r="61" spans="2:12" ht="30" customHeight="1" x14ac:dyDescent="0.25">
      <c r="B61" s="247"/>
      <c r="C61" s="247"/>
      <c r="D61" s="247"/>
      <c r="J61" s="224"/>
      <c r="K61" s="224"/>
      <c r="L61" s="224"/>
    </row>
    <row r="62" spans="2:12" ht="30" customHeight="1" x14ac:dyDescent="0.25">
      <c r="B62" s="246"/>
      <c r="C62" s="246"/>
      <c r="D62" s="247"/>
      <c r="J62" s="224"/>
      <c r="K62" s="224"/>
      <c r="L62" s="224"/>
    </row>
    <row r="63" spans="2:12" ht="30" customHeight="1" x14ac:dyDescent="0.25">
      <c r="B63" s="246"/>
      <c r="C63" s="246"/>
      <c r="D63" s="246"/>
      <c r="J63" s="224"/>
      <c r="K63" s="224"/>
      <c r="L63" s="224"/>
    </row>
    <row r="64" spans="2:12" ht="30" customHeight="1" x14ac:dyDescent="0.25">
      <c r="B64" s="246"/>
      <c r="C64" s="246"/>
      <c r="D64" s="246"/>
      <c r="J64" s="224"/>
      <c r="K64" s="224"/>
      <c r="L64" s="224"/>
    </row>
    <row r="65" spans="2:12" ht="30" customHeight="1" x14ac:dyDescent="0.25">
      <c r="B65" s="246"/>
      <c r="C65" s="246"/>
      <c r="D65" s="246"/>
      <c r="J65" s="224"/>
      <c r="K65" s="224"/>
      <c r="L65" s="224"/>
    </row>
    <row r="66" spans="2:12" x14ac:dyDescent="0.25">
      <c r="B66" s="246"/>
      <c r="C66" s="246"/>
      <c r="D66" s="246"/>
      <c r="J66" s="224"/>
      <c r="K66" s="224"/>
      <c r="L66" s="224"/>
    </row>
    <row r="67" spans="2:12" x14ac:dyDescent="0.25">
      <c r="B67" s="246"/>
      <c r="C67" s="246"/>
      <c r="D67" s="246"/>
      <c r="J67" s="224"/>
      <c r="K67" s="224"/>
      <c r="L67" s="224"/>
    </row>
    <row r="68" spans="2:12" x14ac:dyDescent="0.25">
      <c r="B68" s="246"/>
      <c r="C68" s="246"/>
      <c r="D68" s="246"/>
      <c r="J68" s="224"/>
      <c r="K68" s="224"/>
      <c r="L68" s="224"/>
    </row>
    <row r="69" spans="2:12" x14ac:dyDescent="0.25">
      <c r="B69" s="246"/>
      <c r="C69" s="246"/>
      <c r="D69" s="246"/>
      <c r="J69" s="224"/>
      <c r="K69" s="224"/>
      <c r="L69" s="224"/>
    </row>
    <row r="70" spans="2:12" x14ac:dyDescent="0.25">
      <c r="B70" s="246"/>
      <c r="C70" s="246"/>
      <c r="D70" s="246"/>
      <c r="J70" s="224"/>
      <c r="K70" s="224"/>
      <c r="L70" s="224"/>
    </row>
    <row r="71" spans="2:12" x14ac:dyDescent="0.25">
      <c r="B71" s="246"/>
      <c r="C71" s="246"/>
      <c r="D71" s="246"/>
      <c r="J71" s="224"/>
      <c r="K71" s="224"/>
      <c r="L71" s="224"/>
    </row>
    <row r="72" spans="2:12" x14ac:dyDescent="0.25">
      <c r="B72" s="246"/>
      <c r="C72" s="246"/>
      <c r="D72" s="246"/>
      <c r="J72" s="224"/>
      <c r="K72" s="224"/>
      <c r="L72" s="224"/>
    </row>
    <row r="73" spans="2:12" x14ac:dyDescent="0.25">
      <c r="B73" s="246"/>
      <c r="C73" s="246"/>
      <c r="D73" s="246"/>
      <c r="J73" s="224"/>
      <c r="K73" s="224"/>
      <c r="L73" s="224"/>
    </row>
    <row r="74" spans="2:12" x14ac:dyDescent="0.25">
      <c r="B74" s="246"/>
      <c r="C74" s="246"/>
      <c r="D74" s="246"/>
      <c r="J74" s="224"/>
      <c r="K74" s="224"/>
      <c r="L74" s="224"/>
    </row>
    <row r="75" spans="2:12" x14ac:dyDescent="0.25">
      <c r="B75" s="246"/>
      <c r="C75" s="246"/>
      <c r="D75" s="246"/>
      <c r="J75" s="224"/>
      <c r="K75" s="224"/>
      <c r="L75" s="224"/>
    </row>
    <row r="76" spans="2:12" x14ac:dyDescent="0.25">
      <c r="B76" s="246"/>
      <c r="C76" s="246"/>
      <c r="D76" s="246"/>
      <c r="J76" s="224"/>
      <c r="K76" s="224"/>
      <c r="L76" s="224"/>
    </row>
    <row r="77" spans="2:12" x14ac:dyDescent="0.25">
      <c r="B77" s="246"/>
      <c r="C77" s="246"/>
      <c r="D77" s="246"/>
      <c r="J77" s="224"/>
      <c r="K77" s="224"/>
      <c r="L77" s="224"/>
    </row>
    <row r="78" spans="2:12" x14ac:dyDescent="0.25">
      <c r="B78" s="246"/>
      <c r="C78" s="246"/>
      <c r="D78" s="246"/>
      <c r="J78" s="224"/>
      <c r="K78" s="224"/>
      <c r="L78" s="224"/>
    </row>
    <row r="79" spans="2:12" x14ac:dyDescent="0.25">
      <c r="B79" s="246"/>
      <c r="C79" s="246"/>
      <c r="D79" s="246"/>
      <c r="J79" s="224"/>
      <c r="K79" s="224"/>
      <c r="L79" s="224"/>
    </row>
    <row r="80" spans="2:12" x14ac:dyDescent="0.25">
      <c r="B80" s="246"/>
      <c r="C80" s="246"/>
      <c r="D80" s="246"/>
      <c r="J80" s="224"/>
      <c r="K80" s="224"/>
      <c r="L80" s="224"/>
    </row>
    <row r="81" spans="2:12" ht="15.75" customHeight="1" x14ac:dyDescent="0.25">
      <c r="B81" s="246"/>
      <c r="C81" s="246"/>
      <c r="D81" s="246"/>
      <c r="J81" s="224"/>
      <c r="K81" s="224"/>
      <c r="L81" s="224"/>
    </row>
    <row r="82" spans="2:12" ht="15" customHeight="1" x14ac:dyDescent="0.25">
      <c r="B82" s="246"/>
      <c r="C82" s="246"/>
      <c r="D82" s="246"/>
      <c r="J82" s="224"/>
      <c r="K82" s="224"/>
      <c r="L82" s="224"/>
    </row>
    <row r="83" spans="2:12" x14ac:dyDescent="0.25">
      <c r="B83" s="246"/>
      <c r="C83" s="246"/>
      <c r="D83" s="246"/>
      <c r="J83" s="224"/>
      <c r="K83" s="224"/>
      <c r="L83" s="224"/>
    </row>
    <row r="84" spans="2:12" x14ac:dyDescent="0.25">
      <c r="B84" s="246"/>
      <c r="C84" s="246"/>
      <c r="D84" s="246"/>
      <c r="J84" s="224"/>
      <c r="K84" s="224"/>
      <c r="L84" s="224"/>
    </row>
    <row r="85" spans="2:12" x14ac:dyDescent="0.25">
      <c r="B85" s="246"/>
      <c r="C85" s="246"/>
      <c r="D85" s="246"/>
      <c r="J85" s="224"/>
      <c r="K85" s="224"/>
      <c r="L85" s="224"/>
    </row>
    <row r="86" spans="2:12" x14ac:dyDescent="0.25">
      <c r="B86" s="246"/>
      <c r="C86" s="246"/>
      <c r="D86" s="246"/>
      <c r="J86" s="224"/>
      <c r="K86" s="224"/>
      <c r="L86" s="224"/>
    </row>
    <row r="87" spans="2:12" x14ac:dyDescent="0.25">
      <c r="B87" s="246"/>
      <c r="C87" s="246"/>
      <c r="D87" s="246"/>
      <c r="J87" s="224"/>
      <c r="K87" s="224"/>
      <c r="L87" s="224"/>
    </row>
    <row r="88" spans="2:12" x14ac:dyDescent="0.25">
      <c r="B88" s="246"/>
      <c r="C88" s="246"/>
      <c r="D88" s="246"/>
      <c r="J88" s="224"/>
      <c r="K88" s="224"/>
      <c r="L88" s="224"/>
    </row>
    <row r="89" spans="2:12" x14ac:dyDescent="0.25">
      <c r="B89" s="246"/>
      <c r="C89" s="246"/>
      <c r="D89" s="246"/>
      <c r="J89" s="224"/>
      <c r="K89" s="224"/>
      <c r="L89" s="224"/>
    </row>
    <row r="90" spans="2:12" x14ac:dyDescent="0.25">
      <c r="B90" s="246"/>
      <c r="C90" s="246"/>
      <c r="D90" s="246"/>
      <c r="J90" s="224"/>
      <c r="K90" s="224"/>
      <c r="L90" s="224"/>
    </row>
    <row r="91" spans="2:12" ht="15.75" customHeight="1" x14ac:dyDescent="0.25">
      <c r="B91" s="246"/>
      <c r="C91" s="246"/>
      <c r="D91" s="246"/>
      <c r="J91" s="224"/>
      <c r="K91" s="224"/>
      <c r="L91" s="224"/>
    </row>
    <row r="92" spans="2:12" ht="15" customHeight="1" x14ac:dyDescent="0.25">
      <c r="D92" s="246"/>
      <c r="J92" s="224"/>
      <c r="K92" s="224"/>
      <c r="L92" s="224"/>
    </row>
    <row r="93" spans="2:12" ht="65.099999999999994" customHeight="1" x14ac:dyDescent="0.25">
      <c r="J93" s="224"/>
      <c r="K93" s="224"/>
      <c r="L93" s="224"/>
    </row>
    <row r="94" spans="2:12" x14ac:dyDescent="0.25">
      <c r="J94" s="224"/>
      <c r="K94" s="224"/>
      <c r="L94" s="224"/>
    </row>
    <row r="95" spans="2:12" x14ac:dyDescent="0.25">
      <c r="J95" s="224"/>
      <c r="K95" s="224"/>
      <c r="L95" s="224"/>
    </row>
    <row r="96" spans="2:12" x14ac:dyDescent="0.25">
      <c r="J96" s="224"/>
      <c r="K96" s="224"/>
      <c r="L96" s="224"/>
    </row>
    <row r="97" spans="10:12" x14ac:dyDescent="0.25">
      <c r="J97" s="224"/>
      <c r="K97" s="224"/>
      <c r="L97" s="224"/>
    </row>
    <row r="98" spans="10:12" x14ac:dyDescent="0.25">
      <c r="J98" s="224"/>
      <c r="K98" s="224"/>
      <c r="L98" s="224"/>
    </row>
    <row r="99" spans="10:12" x14ac:dyDescent="0.25">
      <c r="J99" s="224"/>
      <c r="K99" s="224"/>
      <c r="L99" s="224"/>
    </row>
    <row r="100" spans="10:12" x14ac:dyDescent="0.25">
      <c r="J100" s="224"/>
      <c r="K100" s="224"/>
      <c r="L100" s="224"/>
    </row>
    <row r="101" spans="10:12" ht="15.75" customHeight="1" x14ac:dyDescent="0.25">
      <c r="J101" s="224"/>
      <c r="K101" s="224"/>
      <c r="L101" s="224"/>
    </row>
    <row r="102" spans="10:12" ht="15" customHeight="1" x14ac:dyDescent="0.25">
      <c r="J102" s="224"/>
      <c r="K102" s="224"/>
      <c r="L102" s="224"/>
    </row>
    <row r="103" spans="10:12" x14ac:dyDescent="0.25">
      <c r="J103" s="224"/>
      <c r="K103" s="224"/>
      <c r="L103" s="224"/>
    </row>
    <row r="104" spans="10:12" x14ac:dyDescent="0.25">
      <c r="J104" s="224"/>
      <c r="K104" s="224"/>
      <c r="L104" s="224"/>
    </row>
    <row r="105" spans="10:12" x14ac:dyDescent="0.25">
      <c r="J105" s="224"/>
      <c r="K105" s="224"/>
      <c r="L105" s="224"/>
    </row>
    <row r="106" spans="10:12" x14ac:dyDescent="0.25">
      <c r="J106" s="224"/>
      <c r="K106" s="224"/>
      <c r="L106" s="224"/>
    </row>
    <row r="107" spans="10:12" x14ac:dyDescent="0.25">
      <c r="J107" s="224"/>
      <c r="K107" s="224"/>
      <c r="L107" s="224"/>
    </row>
    <row r="108" spans="10:12" x14ac:dyDescent="0.25">
      <c r="J108" s="224"/>
      <c r="K108" s="224"/>
      <c r="L108" s="224"/>
    </row>
    <row r="109" spans="10:12" ht="15.75" customHeight="1" x14ac:dyDescent="0.25"/>
  </sheetData>
  <mergeCells count="10">
    <mergeCell ref="B45:D45"/>
    <mergeCell ref="B50:D50"/>
    <mergeCell ref="B53:D53"/>
    <mergeCell ref="B58:D58"/>
    <mergeCell ref="B10:D10"/>
    <mergeCell ref="D12:D13"/>
    <mergeCell ref="B14:D14"/>
    <mergeCell ref="B19:D19"/>
    <mergeCell ref="B32:D32"/>
    <mergeCell ref="B12:C13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="80" zoomScaleNormal="80" workbookViewId="0">
      <selection activeCell="R24" sqref="R24"/>
    </sheetView>
  </sheetViews>
  <sheetFormatPr defaultRowHeight="15" x14ac:dyDescent="0.25"/>
  <cols>
    <col min="1" max="1" width="4.5703125" customWidth="1"/>
    <col min="2" max="2" width="39.42578125" customWidth="1"/>
    <col min="3" max="3" width="17.42578125" customWidth="1"/>
    <col min="4" max="4" width="18.140625" customWidth="1"/>
    <col min="5" max="5" width="18.85546875" customWidth="1"/>
    <col min="14" max="14" width="7.5703125" customWidth="1"/>
  </cols>
  <sheetData>
    <row r="1" spans="1:24" s="2" customFormat="1" x14ac:dyDescent="0.25"/>
    <row r="2" spans="1:24" s="2" customFormat="1" ht="15.75" x14ac:dyDescent="0.25">
      <c r="A2" s="73"/>
      <c r="B2" s="63" t="s">
        <v>88</v>
      </c>
      <c r="C2" s="64"/>
      <c r="D2" s="64"/>
      <c r="E2" s="64"/>
      <c r="J2" s="26"/>
      <c r="K2" s="27"/>
      <c r="L2" s="27"/>
      <c r="M2" s="27"/>
      <c r="U2" s="305"/>
      <c r="V2" s="299"/>
      <c r="X2" s="379"/>
    </row>
    <row r="3" spans="1:24" s="2" customFormat="1" ht="15.75" x14ac:dyDescent="0.25">
      <c r="A3" s="73"/>
      <c r="B3" s="65" t="s">
        <v>140</v>
      </c>
      <c r="C3" s="64"/>
      <c r="D3" s="64"/>
      <c r="E3" s="64"/>
      <c r="J3" s="26"/>
      <c r="K3" s="27"/>
      <c r="L3" s="27"/>
      <c r="M3" s="27"/>
      <c r="U3" s="305"/>
      <c r="V3" s="299"/>
      <c r="X3" s="379"/>
    </row>
    <row r="4" spans="1:24" s="2" customFormat="1" ht="15.75" x14ac:dyDescent="0.25">
      <c r="A4" s="73"/>
      <c r="B4" s="65" t="s">
        <v>141</v>
      </c>
      <c r="C4" s="64"/>
      <c r="D4" s="64"/>
      <c r="E4" s="64"/>
      <c r="J4" s="26"/>
      <c r="K4" s="27"/>
      <c r="L4" s="27"/>
      <c r="M4" s="27"/>
      <c r="U4" s="305"/>
      <c r="V4" s="299"/>
      <c r="X4" s="379"/>
    </row>
    <row r="5" spans="1:24" s="2" customFormat="1" ht="15.75" x14ac:dyDescent="0.25">
      <c r="A5" s="73"/>
      <c r="B5" s="65" t="s">
        <v>629</v>
      </c>
      <c r="C5" s="64"/>
      <c r="D5" s="64"/>
      <c r="E5" s="64"/>
      <c r="F5" s="116"/>
      <c r="G5" s="2" t="s">
        <v>153</v>
      </c>
      <c r="J5" s="26"/>
      <c r="K5" s="27"/>
      <c r="L5" s="27"/>
      <c r="M5" s="27"/>
      <c r="U5" s="305"/>
      <c r="V5" s="299"/>
      <c r="X5" s="379"/>
    </row>
    <row r="6" spans="1:24" s="2" customFormat="1" ht="15.75" x14ac:dyDescent="0.25">
      <c r="A6" s="73"/>
      <c r="B6" s="33"/>
      <c r="J6" s="26"/>
      <c r="K6" s="27"/>
      <c r="L6" s="27"/>
      <c r="M6" s="27"/>
      <c r="U6" s="305"/>
      <c r="V6" s="299"/>
      <c r="X6" s="379"/>
    </row>
    <row r="7" spans="1:24" ht="15.75" x14ac:dyDescent="0.25">
      <c r="B7" s="65" t="s">
        <v>630</v>
      </c>
      <c r="C7" s="380" t="s">
        <v>632</v>
      </c>
      <c r="D7" s="380" t="s">
        <v>633</v>
      </c>
      <c r="E7" s="76" t="s">
        <v>631</v>
      </c>
    </row>
    <row r="8" spans="1:24" x14ac:dyDescent="0.25">
      <c r="B8" t="str">
        <f>'Detalhe PA  US$ - 18 meses'!B12</f>
        <v>OBRAS</v>
      </c>
      <c r="C8" s="388">
        <f>'Detalhe PA  US$ - 18 meses'!L25</f>
        <v>38033439.804763407</v>
      </c>
      <c r="D8" s="388">
        <f t="shared" ref="D8:D14" si="0">E8-C8</f>
        <v>41507343.465236574</v>
      </c>
      <c r="E8" s="393">
        <f>'Detalhe PA  US$ - 18 meses'!J25</f>
        <v>79540783.269999981</v>
      </c>
    </row>
    <row r="9" spans="1:24" x14ac:dyDescent="0.25">
      <c r="B9" t="str">
        <f>'Detalhe PA  US$ - 18 meses'!B27</f>
        <v>BENS</v>
      </c>
      <c r="C9" s="388">
        <f>'Detalhe PA  US$ - 18 meses'!L42</f>
        <v>1682518.9032602597</v>
      </c>
      <c r="D9" s="388">
        <f t="shared" si="0"/>
        <v>861014.22913721646</v>
      </c>
      <c r="E9" s="393">
        <f>'Detalhe PA  US$ - 18 meses'!J42</f>
        <v>2543533.1323974761</v>
      </c>
    </row>
    <row r="10" spans="1:24" x14ac:dyDescent="0.25">
      <c r="B10" t="str">
        <f>'Detalhe PA  US$ - 18 meses'!B44</f>
        <v>SERVIÇOS QUE NÃO SÃO DE CONSULTORIA</v>
      </c>
      <c r="C10" s="388">
        <f>'Detalhe PA  US$ - 18 meses'!L61</f>
        <v>2525539.1683280757</v>
      </c>
      <c r="D10" s="388">
        <f t="shared" si="0"/>
        <v>3047449.0216719238</v>
      </c>
      <c r="E10" s="393">
        <f>'Detalhe PA  US$ - 18 meses'!J61</f>
        <v>5572988.1899999995</v>
      </c>
    </row>
    <row r="11" spans="1:24" x14ac:dyDescent="0.25">
      <c r="B11" t="str">
        <f>'Detalhe PA  US$ - 18 meses'!B63</f>
        <v>CONSULTORIAS FIRMAS</v>
      </c>
      <c r="C11" s="388">
        <f>'Detalhe PA  US$ - 18 meses'!L81</f>
        <v>11573480.826214509</v>
      </c>
      <c r="D11" s="388">
        <f t="shared" si="0"/>
        <v>7036937.7337854896</v>
      </c>
      <c r="E11" s="393">
        <f>'Detalhe PA  US$ - 18 meses'!J81</f>
        <v>18610418.559999999</v>
      </c>
    </row>
    <row r="12" spans="1:24" x14ac:dyDescent="0.25">
      <c r="B12" t="str">
        <f>'Detalhe PA  US$ - 18 meses'!B83</f>
        <v>CONSULTORIAS INDIVIDUAL</v>
      </c>
      <c r="C12" s="388">
        <f>'Detalhe PA  US$ - 18 meses'!L90</f>
        <v>238270.40309148264</v>
      </c>
      <c r="D12" s="388">
        <f t="shared" si="0"/>
        <v>214095.49690851726</v>
      </c>
      <c r="E12" s="393">
        <f>'Detalhe PA  US$ - 18 meses'!J90</f>
        <v>452365.89999999991</v>
      </c>
    </row>
    <row r="13" spans="1:24" x14ac:dyDescent="0.25">
      <c r="B13" t="str">
        <f>'Detalhe PA  US$ - 18 meses'!B92</f>
        <v>CAPACITAÇÃO</v>
      </c>
      <c r="C13" s="388">
        <f>'Detalhe PA  US$ - 18 meses'!L99</f>
        <v>143215.62971608833</v>
      </c>
      <c r="D13" s="388">
        <f t="shared" si="0"/>
        <v>159305.97028391165</v>
      </c>
      <c r="E13" s="393">
        <f>'Detalhe PA  US$ - 18 meses'!J99</f>
        <v>302521.59999999998</v>
      </c>
    </row>
    <row r="14" spans="1:24" x14ac:dyDescent="0.25">
      <c r="B14" t="str">
        <f>'Detalhe PA  US$ - 18 meses'!B101</f>
        <v xml:space="preserve">SUBPROJETOS </v>
      </c>
      <c r="C14" s="388">
        <f>'Detalhe PA  US$ - 18 meses'!L108</f>
        <v>394584.94627760252</v>
      </c>
      <c r="D14" s="388">
        <f t="shared" si="0"/>
        <v>158124.82372239738</v>
      </c>
      <c r="E14" s="393">
        <f>'Detalhe PA  US$ - 18 meses'!J108</f>
        <v>552709.7699999999</v>
      </c>
    </row>
    <row r="15" spans="1:24" x14ac:dyDescent="0.25">
      <c r="B15" s="387" t="s">
        <v>634</v>
      </c>
      <c r="C15" s="389">
        <f>SUM(C8:C14)</f>
        <v>54591049.681651428</v>
      </c>
      <c r="D15" s="389">
        <f>SUM(D8:D14)</f>
        <v>52984270.740746029</v>
      </c>
      <c r="E15" s="389">
        <f>SUM(E8:E14)</f>
        <v>107575320.42239745</v>
      </c>
    </row>
    <row r="17" spans="2:5" ht="15.75" x14ac:dyDescent="0.25">
      <c r="B17" s="65" t="s">
        <v>630</v>
      </c>
      <c r="C17" s="386" t="s">
        <v>635</v>
      </c>
      <c r="D17" s="386" t="s">
        <v>636</v>
      </c>
      <c r="E17" s="386" t="s">
        <v>637</v>
      </c>
    </row>
    <row r="18" spans="2:5" x14ac:dyDescent="0.25">
      <c r="B18" s="2" t="s">
        <v>91</v>
      </c>
      <c r="C18" s="392">
        <f>C8/E8</f>
        <v>0.47816275175037531</v>
      </c>
      <c r="D18" s="392">
        <f>D8/E8</f>
        <v>0.52183724824962474</v>
      </c>
      <c r="E18" s="390">
        <f>C18+D18</f>
        <v>1</v>
      </c>
    </row>
    <row r="19" spans="2:5" x14ac:dyDescent="0.25">
      <c r="B19" s="2" t="s">
        <v>109</v>
      </c>
      <c r="C19" s="392">
        <f t="shared" ref="C19:C24" si="1">C9/E9</f>
        <v>0.6614888879683497</v>
      </c>
      <c r="D19" s="392">
        <f t="shared" ref="D19:D24" si="2">D9/E9</f>
        <v>0.3385111120316503</v>
      </c>
      <c r="E19" s="390">
        <f t="shared" ref="E19:E25" si="3">C19+D19</f>
        <v>1</v>
      </c>
    </row>
    <row r="20" spans="2:5" x14ac:dyDescent="0.25">
      <c r="B20" s="2" t="s">
        <v>115</v>
      </c>
      <c r="C20" s="392">
        <f t="shared" si="1"/>
        <v>0.45317504402033837</v>
      </c>
      <c r="D20" s="392">
        <f t="shared" si="2"/>
        <v>0.54682495597966163</v>
      </c>
      <c r="E20" s="390">
        <f t="shared" si="3"/>
        <v>1</v>
      </c>
    </row>
    <row r="21" spans="2:5" x14ac:dyDescent="0.25">
      <c r="B21" s="2" t="s">
        <v>116</v>
      </c>
      <c r="C21" s="392">
        <f t="shared" si="1"/>
        <v>0.62188181253965902</v>
      </c>
      <c r="D21" s="392">
        <f t="shared" si="2"/>
        <v>0.37811818746034104</v>
      </c>
      <c r="E21" s="390">
        <f t="shared" si="3"/>
        <v>1</v>
      </c>
    </row>
    <row r="22" spans="2:5" x14ac:dyDescent="0.25">
      <c r="B22" s="2" t="s">
        <v>119</v>
      </c>
      <c r="C22" s="392">
        <f t="shared" si="1"/>
        <v>0.52672052223981225</v>
      </c>
      <c r="D22" s="392">
        <f t="shared" si="2"/>
        <v>0.47327947776018775</v>
      </c>
      <c r="E22" s="390">
        <f t="shared" si="3"/>
        <v>1</v>
      </c>
    </row>
    <row r="23" spans="2:5" x14ac:dyDescent="0.25">
      <c r="B23" s="2" t="s">
        <v>122</v>
      </c>
      <c r="C23" s="392">
        <f t="shared" si="1"/>
        <v>0.47340629467809353</v>
      </c>
      <c r="D23" s="392">
        <f t="shared" si="2"/>
        <v>0.52659370532190652</v>
      </c>
      <c r="E23" s="390">
        <f t="shared" si="3"/>
        <v>1</v>
      </c>
    </row>
    <row r="24" spans="2:5" x14ac:dyDescent="0.25">
      <c r="B24" s="2" t="s">
        <v>457</v>
      </c>
      <c r="C24" s="392">
        <f t="shared" si="1"/>
        <v>0.71390984508488531</v>
      </c>
      <c r="D24" s="392">
        <f t="shared" si="2"/>
        <v>0.28609015491511469</v>
      </c>
      <c r="E24" s="390">
        <f t="shared" si="3"/>
        <v>1</v>
      </c>
    </row>
    <row r="25" spans="2:5" x14ac:dyDescent="0.25">
      <c r="B25" s="387" t="s">
        <v>634</v>
      </c>
      <c r="C25" s="391">
        <f>C15/$E$15</f>
        <v>0.50746815782001087</v>
      </c>
      <c r="D25" s="391">
        <f>D15/$E$15</f>
        <v>0.49253184217998919</v>
      </c>
      <c r="E25" s="391">
        <f t="shared" si="3"/>
        <v>1</v>
      </c>
    </row>
    <row r="37" ht="18.75" customHeight="1" x14ac:dyDescent="0.25"/>
  </sheetData>
  <conditionalFormatting sqref="P2:Q6">
    <cfRule type="cellIs" dxfId="2" priority="1" operator="between">
      <formula>42736</formula>
      <formula>43100</formula>
    </cfRule>
  </conditionalFormatting>
  <conditionalFormatting sqref="P2:Q6">
    <cfRule type="timePeriod" dxfId="1" priority="2" timePeriod="nextMonth">
      <formula>AND(MONTH(P2)=MONTH(EDATE(TODAY(),0+1)),YEAR(P2)=YEAR(EDATE(TODAY(),0+1)))</formula>
    </cfRule>
    <cfRule type="timePeriod" dxfId="0" priority="3" timePeriod="thisMonth">
      <formula>AND(MONTH(P2)=MONTH(TODAY()),YEAR(P2)=YEAR(TODAY()))</formula>
    </cfRule>
  </conditionalFormatting>
  <pageMargins left="0.35433070866141736" right="0.31496062992125984" top="0.78740157480314965" bottom="0.59055118110236227" header="0.31496062992125984" footer="0.31496062992125984"/>
  <pageSetup paperSize="9" scale="80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8B64ABF3CA6FE94AB719BDAE59EE3FE4" ma:contentTypeVersion="34" ma:contentTypeDescription="A content type to manage public (operations) IDB documents" ma:contentTypeScope="" ma:versionID="399aaa5b9121e6b1f7811963e8c9ce3f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e2643db0270f902d2f794776bc16c7d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BR-L1369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2018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3303/OC-BR;</Approval_x0020_Number>
    <Phase xmlns="cdc7663a-08f0-4737-9e8c-148ce897a09c">ACTIVE</Phase>
    <Document_x0020_Author xmlns="cdc7663a-08f0-4737-9e8c-148ce897a09c">Bazilio, Wesney Nogueira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DRAINAGE</TermName>
          <TermId xmlns="http://schemas.microsoft.com/office/infopath/2007/PartnerControls">964c1b90-5458-4183-9107-4c24aba140dd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axCatchAll xmlns="cdc7663a-08f0-4737-9e8c-148ce897a09c">
      <Value>251</Value>
      <Value>33</Value>
      <Value>30</Value>
      <Value>36</Value>
      <Value>7</Value>
    </TaxCatchAll>
    <Operation_x0020_Type xmlns="cdc7663a-08f0-4737-9e8c-148ce897a09c">LON</Operation_x0020_Type>
    <Package_x0020_Code xmlns="cdc7663a-08f0-4737-9e8c-148ce897a09c" xsi:nil="true"/>
    <Identifier xmlns="cdc7663a-08f0-4737-9e8c-148ce897a09c" xsi:nil="true"/>
    <Project_x0020_Number xmlns="cdc7663a-08f0-4737-9e8c-148ce897a09c">BR-L1369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ba6b63cd-e402-47cb-9357-08149f7ce046</TermId>
        </TermInfo>
      </Terms>
    </nddeef1749674d76abdbe4b239a70bc6>
    <Record_x0020_Number xmlns="cdc7663a-08f0-4737-9e8c-148ce897a09c">R0002143275</Record_x0020_Number>
    <_dlc_DocId xmlns="cdc7663a-08f0-4737-9e8c-148ce897a09c">EZSHARE-1636768393-4</_dlc_DocId>
    <_dlc_DocIdUrl xmlns="cdc7663a-08f0-4737-9e8c-148ce897a09c">
      <Url>https://idbg.sharepoint.com/teams/EZ-BR-LON/BR-L1369/_layouts/15/DocIdRedir.aspx?ID=EZSHARE-1636768393-4</Url>
      <Description>EZSHARE-1636768393-4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4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Props1.xml><?xml version="1.0" encoding="utf-8"?>
<ds:datastoreItem xmlns:ds="http://schemas.openxmlformats.org/officeDocument/2006/customXml" ds:itemID="{F7E55AEE-3265-4E43-8C66-3231BDD355AC}"/>
</file>

<file path=customXml/itemProps2.xml><?xml version="1.0" encoding="utf-8"?>
<ds:datastoreItem xmlns:ds="http://schemas.openxmlformats.org/officeDocument/2006/customXml" ds:itemID="{403D505E-7945-4E32-A4EE-698F36BA6D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F0B7FC-C8A1-4206-A421-818E4A539220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  <ds:schemaRef ds:uri="2a7dc50c-f502-4dae-bb82-37e3d5169da8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02D5780-DE9D-4BC8-BC2E-A5FECBE2F6E5}"/>
</file>

<file path=customXml/itemProps5.xml><?xml version="1.0" encoding="utf-8"?>
<ds:datastoreItem xmlns:ds="http://schemas.openxmlformats.org/officeDocument/2006/customXml" ds:itemID="{C3A7F5DF-AB14-437C-AE41-00A07FE59951}"/>
</file>

<file path=customXml/itemProps6.xml><?xml version="1.0" encoding="utf-8"?>
<ds:datastoreItem xmlns:ds="http://schemas.openxmlformats.org/officeDocument/2006/customXml" ds:itemID="{550E4085-2026-41C8-B5CE-A273F38519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8</vt:i4>
      </vt:variant>
    </vt:vector>
  </HeadingPairs>
  <TitlesOfParts>
    <vt:vector size="20" baseType="lpstr">
      <vt:lpstr>Instruções</vt:lpstr>
      <vt:lpstr>Estructura del Proyecto</vt:lpstr>
      <vt:lpstr>Plan de Adquisiciones 5anos</vt:lpstr>
      <vt:lpstr>Detalhe PA US$ - 5 anos</vt:lpstr>
      <vt:lpstr>Folha de Comentários 5anos</vt:lpstr>
      <vt:lpstr>Plan de Adquisiciones 18 mese</vt:lpstr>
      <vt:lpstr>Detalhe PA  US$ - 18 meses</vt:lpstr>
      <vt:lpstr>Folha de Comentários 18m</vt:lpstr>
      <vt:lpstr>Gráfico</vt:lpstr>
      <vt:lpstr>Tabela de Modalidades e Prazos</vt:lpstr>
      <vt:lpstr>Política PJ</vt:lpstr>
      <vt:lpstr>Política Consultorias</vt:lpstr>
      <vt:lpstr>'Detalhe PA  US$ - 18 meses'!Area_de_impressao</vt:lpstr>
      <vt:lpstr>'Detalhe PA US$ - 5 anos'!Area_de_impressao</vt:lpstr>
      <vt:lpstr>'Folha de Comentários 18m'!Area_de_impressao</vt:lpstr>
      <vt:lpstr>Gráfico!Area_de_impressao</vt:lpstr>
      <vt:lpstr>'Política Consultorias'!Area_de_impressao</vt:lpstr>
      <vt:lpstr>'Política PJ'!Area_de_impressao</vt:lpstr>
      <vt:lpstr>'Política Consultorias'!Titulos_de_impressao</vt:lpstr>
      <vt:lpstr>'Política PJ'!Titulos_de_impressao</vt:lpstr>
    </vt:vector>
  </TitlesOfParts>
  <Company>Inter-American Development Bank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/>
  <cp:lastModifiedBy>CGA01</cp:lastModifiedBy>
  <cp:revision/>
  <cp:lastPrinted>2018-03-15T21:03:10Z</cp:lastPrinted>
  <dcterms:created xsi:type="dcterms:W3CDTF">2011-03-30T14:45:37Z</dcterms:created>
  <dcterms:modified xsi:type="dcterms:W3CDTF">2018-03-16T17:59:02Z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7;#Goods and Services|5bfebf1b-9f1f-4411-b1dd-4c19b807b799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251;#URBAN DRAINAGE|964c1b90-5458-4183-9107-4c24aba140dd</vt:lpwstr>
  </property>
  <property fmtid="{D5CDD505-2E9C-101B-9397-08002B2CF9AE}" pid="8" name="Fund IDB">
    <vt:lpwstr>33;#ORC|c028a4b2-ad8b-4cf4-9cac-a2ae6a778e23</vt:lpwstr>
  </property>
  <property fmtid="{D5CDD505-2E9C-101B-9397-08002B2CF9AE}" pid="9" name="Country">
    <vt:lpwstr>30;#Brazil|7deb27ec-6837-4974-9aa8-6cfbac841ef8</vt:lpwstr>
  </property>
  <property fmtid="{D5CDD505-2E9C-101B-9397-08002B2CF9AE}" pid="10" name="Sector IDB">
    <vt:lpwstr>36;#WATER AND SANITATION|ba6b63cd-e402-47cb-9357-08149f7ce046</vt:lpwstr>
  </property>
  <property fmtid="{D5CDD505-2E9C-101B-9397-08002B2CF9AE}" pid="11" name="_dlc_DocIdItemGuid">
    <vt:lpwstr>6b542819-9588-42b2-9a4b-2b8905d34bbd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0x0101001A458A224826124E8B45B1D613300CFC008B64ABF3CA6FE94AB719BDAE59EE3FE4</vt:lpwstr>
  </property>
</Properties>
</file>