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iriz\Documents\POA y PA\PA POA 2018\CEIBAL JaP\"/>
    </mc:Choice>
  </mc:AlternateContent>
  <bookViews>
    <workbookView xWindow="0" yWindow="0" windowWidth="28800" windowHeight="11610" xr2:uid="{00000000-000D-0000-FFFF-FFFF00000000}"/>
  </bookViews>
  <sheets>
    <sheet name="PA Dic 2017" sheetId="1" r:id="rId1"/>
  </sheets>
  <definedNames>
    <definedName name="_xlnm._FilterDatabase" localSheetId="0" hidden="1">'PA Dic 2017'!$A$11:$W$84</definedName>
    <definedName name="_xlnm.Print_Area" localSheetId="0">'PA Dic 2017'!$A$4:$R$86</definedName>
  </definedNames>
  <calcPr calcId="171027"/>
</workbook>
</file>

<file path=xl/calcChain.xml><?xml version="1.0" encoding="utf-8"?>
<calcChain xmlns="http://schemas.openxmlformats.org/spreadsheetml/2006/main">
  <c r="H78" i="1" l="1"/>
  <c r="I75" i="1"/>
  <c r="I78" i="1" s="1"/>
  <c r="J75" i="1"/>
  <c r="G50" i="1" l="1"/>
  <c r="F50" i="1"/>
  <c r="F18" i="1"/>
  <c r="J50" i="1"/>
  <c r="J18" i="1"/>
  <c r="G18" i="1"/>
  <c r="J30" i="1" l="1"/>
  <c r="G34" i="1" l="1"/>
  <c r="F34" i="1"/>
  <c r="E34" i="1" s="1"/>
  <c r="G30" i="1"/>
  <c r="F30" i="1"/>
  <c r="J42" i="1" l="1"/>
  <c r="J61" i="1"/>
  <c r="J24" i="1"/>
  <c r="J14" i="1"/>
  <c r="F40" i="1"/>
  <c r="G42" i="1"/>
  <c r="G40" i="1" s="1"/>
  <c r="F61" i="1"/>
  <c r="F55" i="1" s="1"/>
  <c r="E54" i="1"/>
  <c r="E53" i="1"/>
  <c r="G24" i="1"/>
  <c r="E24" i="1" s="1"/>
  <c r="F14" i="1"/>
  <c r="F12" i="1" s="1"/>
  <c r="J34" i="1"/>
  <c r="E33" i="1"/>
  <c r="E32" i="1"/>
  <c r="E31" i="1"/>
  <c r="E29" i="1"/>
  <c r="E28" i="1"/>
  <c r="E26" i="1"/>
  <c r="E25" i="1"/>
  <c r="E23" i="1"/>
  <c r="E19" i="1"/>
  <c r="N19" i="1" s="1"/>
  <c r="J53" i="1" l="1"/>
  <c r="N53" i="1"/>
  <c r="M53" i="1"/>
  <c r="N54" i="1"/>
  <c r="M54" i="1"/>
  <c r="J54" i="1"/>
  <c r="M34" i="1"/>
  <c r="J19" i="1"/>
  <c r="N34" i="1"/>
  <c r="M19" i="1"/>
  <c r="E30" i="1"/>
  <c r="J78" i="1" l="1"/>
  <c r="E18" i="1"/>
  <c r="E20" i="1" l="1"/>
  <c r="E50" i="1"/>
  <c r="G70" i="1" l="1"/>
  <c r="G22" i="1"/>
  <c r="E22" i="1" s="1"/>
  <c r="E48" i="1"/>
  <c r="E60" i="1"/>
  <c r="E45" i="1"/>
  <c r="E44" i="1"/>
  <c r="E14" i="1"/>
  <c r="N48" i="1" l="1"/>
  <c r="M48" i="1"/>
  <c r="N38" i="1"/>
  <c r="E47" i="1" l="1"/>
  <c r="N72" i="1" l="1"/>
  <c r="M72" i="1"/>
  <c r="N71" i="1"/>
  <c r="M71" i="1"/>
  <c r="G65" i="1"/>
  <c r="M68" i="1"/>
  <c r="N68" i="1"/>
  <c r="N67" i="1"/>
  <c r="M67" i="1"/>
  <c r="F65" i="1"/>
  <c r="F73" i="1" s="1"/>
  <c r="E65" i="1"/>
  <c r="N64" i="1"/>
  <c r="M64" i="1"/>
  <c r="N62" i="1"/>
  <c r="M62" i="1"/>
  <c r="N61" i="1"/>
  <c r="M61" i="1"/>
  <c r="N60" i="1"/>
  <c r="M60" i="1"/>
  <c r="N59" i="1"/>
  <c r="M59" i="1"/>
  <c r="N58" i="1"/>
  <c r="M58" i="1"/>
  <c r="N57" i="1"/>
  <c r="M57" i="1"/>
  <c r="G55" i="1"/>
  <c r="E55" i="1"/>
  <c r="M51" i="1"/>
  <c r="N51" i="1"/>
  <c r="N50" i="1"/>
  <c r="M50" i="1"/>
  <c r="M49" i="1"/>
  <c r="N49" i="1"/>
  <c r="N45" i="1"/>
  <c r="M45" i="1"/>
  <c r="M44" i="1"/>
  <c r="N44" i="1"/>
  <c r="N42" i="1"/>
  <c r="M42" i="1"/>
  <c r="M47" i="1"/>
  <c r="N47" i="1"/>
  <c r="E40" i="1"/>
  <c r="N39" i="1"/>
  <c r="M39" i="1"/>
  <c r="M38" i="1"/>
  <c r="N37" i="1"/>
  <c r="M37" i="1"/>
  <c r="N36" i="1"/>
  <c r="M36" i="1"/>
  <c r="N32" i="1"/>
  <c r="M32" i="1"/>
  <c r="N31" i="1"/>
  <c r="M31" i="1"/>
  <c r="N30" i="1"/>
  <c r="M30" i="1"/>
  <c r="N29" i="1"/>
  <c r="M29" i="1"/>
  <c r="N28" i="1"/>
  <c r="M28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8" i="1"/>
  <c r="M18" i="1"/>
  <c r="B18" i="1"/>
  <c r="B20" i="1" s="1"/>
  <c r="B21" i="1" s="1"/>
  <c r="B22" i="1" s="1"/>
  <c r="B23" i="1" s="1"/>
  <c r="B24" i="1" s="1"/>
  <c r="B25" i="1" s="1"/>
  <c r="B26" i="1" s="1"/>
  <c r="B28" i="1" s="1"/>
  <c r="B29" i="1" s="1"/>
  <c r="B30" i="1" s="1"/>
  <c r="B31" i="1" s="1"/>
  <c r="B32" i="1" s="1"/>
  <c r="B36" i="1" s="1"/>
  <c r="B37" i="1" s="1"/>
  <c r="B38" i="1" s="1"/>
  <c r="B39" i="1" s="1"/>
  <c r="N16" i="1"/>
  <c r="M16" i="1"/>
  <c r="N15" i="1"/>
  <c r="M15" i="1"/>
  <c r="N14" i="1"/>
  <c r="M14" i="1" l="1"/>
  <c r="F74" i="1" l="1"/>
  <c r="F78" i="1" s="1"/>
  <c r="B50" i="1" l="1"/>
  <c r="B51" i="1" s="1"/>
  <c r="B57" i="1" s="1"/>
  <c r="B58" i="1" s="1"/>
  <c r="B59" i="1" s="1"/>
  <c r="B60" i="1" s="1"/>
  <c r="B61" i="1" s="1"/>
  <c r="B62" i="1" s="1"/>
  <c r="B64" i="1" s="1"/>
  <c r="B67" i="1" s="1"/>
  <c r="B68" i="1" s="1"/>
  <c r="B70" i="1" s="1"/>
  <c r="B71" i="1" s="1"/>
  <c r="B72" i="1" s="1"/>
  <c r="M33" i="1"/>
  <c r="E12" i="1"/>
  <c r="E73" i="1" s="1"/>
  <c r="E74" i="1" s="1"/>
  <c r="E78" i="1" s="1"/>
  <c r="G33" i="1"/>
  <c r="N33" i="1" s="1"/>
  <c r="G12" i="1" l="1"/>
  <c r="G73" i="1" s="1"/>
  <c r="G74" i="1" s="1"/>
  <c r="G78" i="1" s="1"/>
</calcChain>
</file>

<file path=xl/sharedStrings.xml><?xml version="1.0" encoding="utf-8"?>
<sst xmlns="http://schemas.openxmlformats.org/spreadsheetml/2006/main" count="365" uniqueCount="191">
  <si>
    <t>Anexo A:  PLAN DE ADQUISICIONES  DE COOPERACIONES TECNICAS NO REEMBOLSABLES</t>
  </si>
  <si>
    <t xml:space="preserve">Paripassu: </t>
  </si>
  <si>
    <t>País: Uruguay</t>
  </si>
  <si>
    <r>
      <t>Agencia Ejecutora (AE):  Uruguay                                                                Sector: Público/</t>
    </r>
    <r>
      <rPr>
        <b/>
        <sz val="12"/>
        <rFont val="Calibri"/>
        <family val="2"/>
      </rPr>
      <t>Privado</t>
    </r>
  </si>
  <si>
    <t>Número del Proyecto: UR-T1168</t>
  </si>
  <si>
    <t>Nombre del Proyecto: Jóvenes a Programar</t>
  </si>
  <si>
    <t xml:space="preserve"> </t>
  </si>
  <si>
    <t>Monto límite para revisión ex post de adquisiciones</t>
  </si>
  <si>
    <t>Bienes y servicios (monto en U$S):</t>
  </si>
  <si>
    <t xml:space="preserve">Consultorías (monto en U$S): </t>
  </si>
  <si>
    <t>No. Item</t>
  </si>
  <si>
    <t>Ref. POA</t>
  </si>
  <si>
    <t>Descripción de las adquisiciones (1)</t>
  </si>
  <si>
    <t>U$S BID/FOMIN</t>
  </si>
  <si>
    <t>U$S 
Local / Otro</t>
  </si>
  <si>
    <r>
      <t xml:space="preserve">Método de Adquisición </t>
    </r>
    <r>
      <rPr>
        <b/>
        <vertAlign val="superscript"/>
        <sz val="12"/>
        <color theme="1"/>
        <rFont val="Calibri"/>
        <family val="2"/>
      </rPr>
      <t>(2)</t>
    </r>
  </si>
  <si>
    <t>Revisión  de adquisiciones (Ex ante-Ex Post) (3)</t>
  </si>
  <si>
    <t>Fuente de Financiamiento y porcentaje</t>
  </si>
  <si>
    <t xml:space="preserve">Estatus 
(pendiente, en proceso, adjudicado, cancelado) </t>
  </si>
  <si>
    <t>Revisión técnica del JEP 
(4)</t>
  </si>
  <si>
    <t>Observaciones</t>
  </si>
  <si>
    <t>BID/MIF %</t>
  </si>
  <si>
    <t>Local / Otro %</t>
  </si>
  <si>
    <t>ADQUISICIONES</t>
  </si>
  <si>
    <t xml:space="preserve">Componente 1: </t>
  </si>
  <si>
    <t xml:space="preserve">Firmas consultoras </t>
  </si>
  <si>
    <t>1.1.3</t>
  </si>
  <si>
    <t>Inglés: elaboración de curricula y contenidos</t>
  </si>
  <si>
    <t>SBCC</t>
  </si>
  <si>
    <t>Ex ante</t>
  </si>
  <si>
    <t>Adjudicado</t>
  </si>
  <si>
    <t>SI</t>
  </si>
  <si>
    <t>1.1.12</t>
  </si>
  <si>
    <t>Consultoría Fundación Forge: diseño de curricula de HSE, formación en HSE a Coordinadores Territoriales y Líderes, consultas durante la implementación y acompañamiento.</t>
  </si>
  <si>
    <t>CD</t>
  </si>
  <si>
    <t>1.2.6</t>
  </si>
  <si>
    <t>Plataforma SEA</t>
  </si>
  <si>
    <t>Proveedor habitual de Ceibal</t>
  </si>
  <si>
    <t>Consultores individuales</t>
  </si>
  <si>
    <t>1.1.1</t>
  </si>
  <si>
    <t>Líderes para enseñanza de HSE: horas de aula, horas de reuniones con jóvenes, horas de coordinación y evaluación. (Incluye componente variable x desemp: especie a definir)</t>
  </si>
  <si>
    <t>CCIN</t>
  </si>
  <si>
    <t>1.1.2</t>
  </si>
  <si>
    <t>Coordinadores territoriales: horas de aula, horas de elaboración de curricula de HSE, horas de coordinación y evaluación.</t>
  </si>
  <si>
    <t>1.1.7</t>
  </si>
  <si>
    <t>Coordinador de Inglés: chequeo de calidad y contenidos</t>
  </si>
  <si>
    <t>1.1.8</t>
  </si>
  <si>
    <t>Docentes técnicos: horas de aula, horas de coordinación y evaluación, y horas de elaboración de materiales.</t>
  </si>
  <si>
    <t>SD</t>
  </si>
  <si>
    <t>Ex post</t>
  </si>
  <si>
    <t>1.1.9</t>
  </si>
  <si>
    <t>Docentes técnicos: chequeo de calidad de contenidos y clases / docentes</t>
  </si>
  <si>
    <t>Pendiente</t>
  </si>
  <si>
    <t>1.1.10</t>
  </si>
  <si>
    <t>Testing funcional: horas de aula, horas de coordinación y evaluación, horas de adaptación de contenidos y  certificaciones</t>
  </si>
  <si>
    <t>MPM</t>
  </si>
  <si>
    <t>NO</t>
  </si>
  <si>
    <t>1.1.11</t>
  </si>
  <si>
    <t>Consultoría de RRHH: selección de líderes y coordinadores, evaluaciones de liderazgo.</t>
  </si>
  <si>
    <t>1.4.1</t>
  </si>
  <si>
    <t>Asistente Pedagógico</t>
  </si>
  <si>
    <t>Servicios diferentes de consultoría</t>
  </si>
  <si>
    <t>1.1.4</t>
  </si>
  <si>
    <t>Inglés: docentes nivel begginers (clases de VC y clases domiciliarias)</t>
  </si>
  <si>
    <t>1.1.5</t>
  </si>
  <si>
    <t>Inglés: docentes nivel advanced (clases domiciliarias)</t>
  </si>
  <si>
    <t>1.1.6</t>
  </si>
  <si>
    <t>Inglés: Placement Test</t>
  </si>
  <si>
    <t>CP</t>
  </si>
  <si>
    <t>1.2.2</t>
  </si>
  <si>
    <t>Software para tomar control remoto de escritorio</t>
  </si>
  <si>
    <t>1.2.4</t>
  </si>
  <si>
    <t>Entrega y devolución de equipos (gastos de proveedor)</t>
  </si>
  <si>
    <t>Bienes</t>
  </si>
  <si>
    <t>1.2.1</t>
  </si>
  <si>
    <t>Laptops para los jóvenes participantes</t>
  </si>
  <si>
    <t>1.2.3</t>
  </si>
  <si>
    <t>Equipos de videoconferencias para salas específicas</t>
  </si>
  <si>
    <t>1.2.5</t>
  </si>
  <si>
    <t>Tarjetas de identificación</t>
  </si>
  <si>
    <t>1.2.7</t>
  </si>
  <si>
    <t>Plataforma ZOOM</t>
  </si>
  <si>
    <t xml:space="preserve">Componente 2: </t>
  </si>
  <si>
    <t>2.1.1</t>
  </si>
  <si>
    <t>Plan de medios, compras de espacios publicitarios y/o campañas de marketing en medios específicos, elaboraciòn de piezas y creatividades</t>
  </si>
  <si>
    <t>MPM 86% Ceibal
CP 14% Fomin</t>
  </si>
  <si>
    <t>En proceso</t>
  </si>
  <si>
    <t>2.2.3</t>
  </si>
  <si>
    <t>Fundación Forge: apoyo en el armado del servicio de intermediación laboral</t>
  </si>
  <si>
    <t xml:space="preserve">Consultor individual </t>
  </si>
  <si>
    <t>2.2.1</t>
  </si>
  <si>
    <t>2.2.2</t>
  </si>
  <si>
    <t>Coordinador de tutores y de relacionamiento con empresas</t>
  </si>
  <si>
    <t xml:space="preserve">Servicios diferentes de consultorias </t>
  </si>
  <si>
    <t>2.2.4</t>
  </si>
  <si>
    <t>Plataforma Linkedin Alumni para inserción laboral</t>
  </si>
  <si>
    <t>Único proveedor de este servicio</t>
  </si>
  <si>
    <t>2.2.6</t>
  </si>
  <si>
    <t>Eventos con empresas (ejemplo: cafes)</t>
  </si>
  <si>
    <t>Adquisiciones simples: catering, salas, audio, materiales</t>
  </si>
  <si>
    <t>2.3.1</t>
  </si>
  <si>
    <t>Evento de graduación</t>
  </si>
  <si>
    <t>Componente 3:</t>
  </si>
  <si>
    <t>3.1</t>
  </si>
  <si>
    <t>Análisis de la demanda de capacitación (Ceibal)</t>
  </si>
  <si>
    <t>3.2</t>
  </si>
  <si>
    <t>Análisis de la demanda de empresas (Ceibal)</t>
  </si>
  <si>
    <t>3.3</t>
  </si>
  <si>
    <t>Focus group para verificar test de admisión y resultados perseguidos (Ceibal)</t>
  </si>
  <si>
    <t>3.4</t>
  </si>
  <si>
    <t>Implementación de test de admisión</t>
  </si>
  <si>
    <t>3.5</t>
  </si>
  <si>
    <t>Focus group para verificar test de nivelación y resultados perseguidos (Ceibal)</t>
  </si>
  <si>
    <t>Quizás no se realiza dependiento como evoluciona la curricula general y básica técnica para 2018</t>
  </si>
  <si>
    <t>3.6</t>
  </si>
  <si>
    <t>Plataforma de encuestas Survey Monkey</t>
  </si>
  <si>
    <t>Contrata FOMIN-BID</t>
  </si>
  <si>
    <t>3.7</t>
  </si>
  <si>
    <t xml:space="preserve">Estudios: análisis de impacto de la capacitaciòn tecnologica, HSE, Inglés, Apoyo a la Inserción Laboral y todo el proyecto en gral. </t>
  </si>
  <si>
    <t>CC</t>
  </si>
  <si>
    <t xml:space="preserve">Componente 4: </t>
  </si>
  <si>
    <t>Consultor individual</t>
  </si>
  <si>
    <t>4.1</t>
  </si>
  <si>
    <t>Director del proyecto</t>
  </si>
  <si>
    <t>4.2</t>
  </si>
  <si>
    <t>Equipos Internos Ceibal (personal interno)</t>
  </si>
  <si>
    <t>Infraestructura Interna Ceibal (*)</t>
  </si>
  <si>
    <t>4.4</t>
  </si>
  <si>
    <t>Gastos de Funcionamiento</t>
  </si>
  <si>
    <t>5.2</t>
  </si>
  <si>
    <t>Auditoría Ceibal</t>
  </si>
  <si>
    <t>SUBTOTAL</t>
  </si>
  <si>
    <t xml:space="preserve">TOTAL ADQUISICIONES </t>
  </si>
  <si>
    <t>Otros -  no adquisiciones: viaticos, etc.</t>
  </si>
  <si>
    <t>Revisión ex - post de adquisiciones (Contrata FOMIN-BID)</t>
  </si>
  <si>
    <t>Imprevistos</t>
  </si>
  <si>
    <t>TOTAL</t>
  </si>
  <si>
    <r>
      <t>(1)</t>
    </r>
    <r>
      <rPr>
        <sz val="12"/>
        <color theme="1"/>
        <rFont val="Calibri"/>
        <family val="2"/>
      </rPr>
      <t xml:space="preserve"> Se recomienda el agrupamiento de adquisiciones de naturaleza similar tales como equipos informáticos, mobiliario, publicaciones, pasajes, etc. Si hubiesen grupos de contratos individuales similares que van a ser ejecutados en distintas períodos, éstos pueden incluirse agrupados bajo un solo rubro con una explicación en la columna de comentarios indicando el valor promedio individual y el período durante el cual serían ejecutados.  Por ejemplo: En un proyecto de promoción de exportaciones que incluye viajes para participar en ferias, se pondría un ítem que diría “Pasajes aéreos Ferias", el valor total estimado en US$ 5 mil y una explicación en la columna Comentarios:  “Este es un agrupamiento de aproximadamente 4 pasajes para participar en ferias de la región durante el año X y X1.</t>
    </r>
  </si>
  <si>
    <r>
      <t>(2)</t>
    </r>
    <r>
      <rPr>
        <sz val="12"/>
        <color theme="1"/>
        <rFont val="Calibri"/>
        <family val="2"/>
      </rPr>
      <t xml:space="preserve"> </t>
    </r>
    <r>
      <rPr>
        <b/>
        <u/>
        <sz val="12"/>
        <color theme="1"/>
        <rFont val="Calibri"/>
        <family val="2"/>
      </rPr>
      <t>Bienes y Obras</t>
    </r>
    <r>
      <rPr>
        <sz val="12"/>
        <color theme="1"/>
        <rFont val="Calibri"/>
        <family val="2"/>
      </rPr>
      <t xml:space="preserve">:  </t>
    </r>
    <r>
      <rPr>
        <b/>
        <sz val="12"/>
        <color theme="1"/>
        <rFont val="Calibri"/>
        <family val="2"/>
      </rPr>
      <t>LP</t>
    </r>
    <r>
      <rPr>
        <sz val="12"/>
        <color theme="1"/>
        <rFont val="Calibri"/>
        <family val="2"/>
      </rPr>
      <t xml:space="preserve">: Licitación Pública;  </t>
    </r>
    <r>
      <rPr>
        <b/>
        <sz val="12"/>
        <color theme="1"/>
        <rFont val="Calibri"/>
        <family val="2"/>
      </rPr>
      <t>CP</t>
    </r>
    <r>
      <rPr>
        <sz val="12"/>
        <color theme="1"/>
        <rFont val="Calibri"/>
        <family val="2"/>
      </rPr>
      <t xml:space="preserve">: Comparación de Precios;  </t>
    </r>
    <r>
      <rPr>
        <b/>
        <sz val="12"/>
        <color theme="1"/>
        <rFont val="Calibri"/>
        <family val="2"/>
      </rPr>
      <t>CD</t>
    </r>
    <r>
      <rPr>
        <sz val="12"/>
        <color theme="1"/>
        <rFont val="Calibri"/>
        <family val="2"/>
      </rPr>
      <t xml:space="preserve">: Contratación Directa.    </t>
    </r>
  </si>
  <si>
    <r>
      <t>(2)</t>
    </r>
    <r>
      <rPr>
        <sz val="12"/>
        <color theme="1"/>
        <rFont val="Calibri"/>
        <family val="2"/>
      </rPr>
      <t xml:space="preserve"> </t>
    </r>
    <r>
      <rPr>
        <b/>
        <u/>
        <sz val="12"/>
        <color theme="1"/>
        <rFont val="Calibri"/>
        <family val="2"/>
      </rPr>
      <t>Firmas de consultoría</t>
    </r>
    <r>
      <rPr>
        <sz val="12"/>
        <color theme="1"/>
        <rFont val="Calibri"/>
        <family val="2"/>
      </rPr>
      <t>:  SCC: Selección Basada en la Calificación de los Consultores; SBCC: Selección Basada en Calidad y Costo; SBMC: Selección Basada en el Menor Costo; SBPF: Selección Basada en Presupuesto Fijo. SD: Selección Directa; SBC: Selección Basada en Calidad</t>
    </r>
  </si>
  <si>
    <r>
      <t xml:space="preserve">(2) </t>
    </r>
    <r>
      <rPr>
        <b/>
        <u/>
        <sz val="12"/>
        <color theme="1"/>
        <rFont val="Calibri"/>
        <family val="2"/>
      </rPr>
      <t>Consultores Individuales</t>
    </r>
    <r>
      <rPr>
        <sz val="12"/>
        <color theme="1"/>
        <rFont val="Calibri"/>
        <family val="2"/>
      </rPr>
      <t xml:space="preserve">: </t>
    </r>
    <r>
      <rPr>
        <b/>
        <sz val="12"/>
        <color theme="1"/>
        <rFont val="Calibri"/>
        <family val="2"/>
      </rPr>
      <t>CCIN</t>
    </r>
    <r>
      <rPr>
        <sz val="12"/>
        <color theme="1"/>
        <rFont val="Calibri"/>
        <family val="2"/>
      </rPr>
      <t xml:space="preserve">: Selección basada en la Comparación de Calificaciones Consultor Individual; SD: Selección Directa. </t>
    </r>
  </si>
  <si>
    <r>
      <t>(3)</t>
    </r>
    <r>
      <rPr>
        <sz val="12"/>
        <color theme="1"/>
        <rFont val="Calibri"/>
        <family val="2"/>
      </rPr>
      <t xml:space="preserve"> </t>
    </r>
    <r>
      <rPr>
        <b/>
        <u/>
        <sz val="12"/>
        <color theme="1"/>
        <rFont val="Calibri"/>
        <family val="2"/>
      </rPr>
      <t xml:space="preserve"> Revisión ex ante/ ex post</t>
    </r>
    <r>
      <rPr>
        <sz val="12"/>
        <color theme="1"/>
        <rFont val="Calibri"/>
        <family val="2"/>
      </rPr>
      <t>. En general, dependiendo de la capacidad institucional y el nivel de riesgo asociados a las adquisiciones la modalidad estándar es revisión ex post. Para procesos críticos o complejos podrá establecerse la revisión ex ante.</t>
    </r>
  </si>
  <si>
    <r>
      <t>(4)</t>
    </r>
    <r>
      <rPr>
        <sz val="12"/>
        <color theme="1"/>
        <rFont val="Calibri"/>
        <family val="2"/>
      </rPr>
      <t xml:space="preserve">  </t>
    </r>
    <r>
      <rPr>
        <b/>
        <u/>
        <sz val="12"/>
        <color theme="1"/>
        <rFont val="Calibri"/>
        <family val="2"/>
      </rPr>
      <t>Revisión técnica</t>
    </r>
    <r>
      <rPr>
        <sz val="12"/>
        <color theme="1"/>
        <rFont val="Calibri"/>
        <family val="2"/>
      </rPr>
      <t>: Esta columna será utilizada por el JEP para definir aquellas adquisiciones que considere "críticas" o "complejas" que requieran la revisión ex ante de los términos de referencia, especificaciones técnicas, informes, productos, u otros.</t>
    </r>
  </si>
  <si>
    <t>(*)</t>
  </si>
  <si>
    <t>Aporte en especie</t>
  </si>
  <si>
    <t xml:space="preserve">Preparado por:  </t>
  </si>
  <si>
    <t xml:space="preserve">Fecha: </t>
  </si>
  <si>
    <t>Adjudicado a Inc y Alianza, elaboración de 2017. Revisión de 2018, adjudicado a Inc, Berlitz y Alianza</t>
  </si>
  <si>
    <t>Capacitaciones a lideres y coordinadores realizada, curricula realizada. Creando talleres laborales, pendiente formar a Tutores Laborales.</t>
  </si>
  <si>
    <t>Adjudicado 2017, pendiente 2018.</t>
  </si>
  <si>
    <t>Adquisición simple</t>
  </si>
  <si>
    <t>N/A</t>
  </si>
  <si>
    <t>Adjudicado en 2017: 32 lideres contratados para cubrir un total de 50 grupos o lo que es equivalente a un total de 500 horas semanales. Adjudicado parcialmente 2018: lideres que se renuevan esta adjudicado, Pendiente: nuevos lideres que ingresan para 2018</t>
  </si>
  <si>
    <t>Pendiente: se renueva el contrato y se ajusta salarial (asume nuevas responsabilidades Académicas) a partir de Febrero 2018</t>
  </si>
  <si>
    <t>Inversión de empresas en proceso y horas adicionales pendientes de contratar también</t>
  </si>
  <si>
    <t>Responsables de Contenido adjudicados para .NET y Desarrollo Web, pendientes Python y Testing u otros.</t>
  </si>
  <si>
    <t>Se realizó llamado público y quedó desierto. Se contrató 2 consultores en forma directa para realizar la tarea: Asesor y Asistente Académicos. Se planifica renovar eso contratos en Julio 2018.
 Se adicionan 10 horas del Coordinador de Inglés para esta tarea.</t>
  </si>
  <si>
    <t>Adjudicado 2017, en proceso 2018.</t>
  </si>
  <si>
    <t xml:space="preserve"> Se adquirió en 2017, en proceso en 2018.</t>
  </si>
  <si>
    <t>Adjudicado 2017, en proceso en 2018.</t>
  </si>
  <si>
    <t>Tutores Laborales</t>
  </si>
  <si>
    <t>Parcialmente ejecutado: difusion y convocatoria 2017 realizada. Difusion y convocatoria 2018 en ejecución. Pendiente: realizar altoparlante, folleteria, roll-up, difusion y re-diseño y contenidos sitio web que actualmente es simplemente una fachada.
En PA anterior aparece como firma consultora, ahora se pasa a servicios diferentes de consultoría.</t>
  </si>
  <si>
    <t>Aporte Jóvenes</t>
  </si>
  <si>
    <t>Apoyo a jóvenes con dificultades economicas para costear boletos, en particulas los que viajan grandes distancias.</t>
  </si>
  <si>
    <t>Consultor para armado inicial de SIL</t>
  </si>
  <si>
    <t>Según lo acordado en comité de Dirección febrero 2018</t>
  </si>
  <si>
    <t>1.3.3</t>
  </si>
  <si>
    <t>2.2.8</t>
  </si>
  <si>
    <t>Costo estimado de la Adquisición por total del proyecto   (US$)</t>
  </si>
  <si>
    <t>Fecha estimada del Anuncio de Adquisición o del Inicio de la contratación en 2018</t>
  </si>
  <si>
    <t>Abr - May 2018</t>
  </si>
  <si>
    <t>Auxiliares de aula para modelo Auxiliar: horas de aula.</t>
  </si>
  <si>
    <t>1.2.8</t>
  </si>
  <si>
    <t xml:space="preserve">Plataforma Mumuki (Plataforma online para aprender a programar)
</t>
  </si>
  <si>
    <t>2.2.9</t>
  </si>
  <si>
    <t>2.2.10</t>
  </si>
  <si>
    <t>Software SIL</t>
  </si>
  <si>
    <t>Viabilidad técnica Software SIL Forge (Instalación de prueba)</t>
  </si>
  <si>
    <t>1.1.14</t>
  </si>
  <si>
    <t>Se realizará un llamado entre Jappers para estos puestos. Se asignarán temporalmente hasta que el Japper encuentre otro trabajo .</t>
  </si>
  <si>
    <t>Se prevee contratar 2 nuevas coordinadoras.</t>
  </si>
  <si>
    <t>CP  para aporte FOMIN, MPM para aporte Ceibal</t>
  </si>
  <si>
    <t>Si</t>
  </si>
  <si>
    <t>Se intentará adquirir esta plataforma y utilizar para distintos segmentos de la audiencia.</t>
  </si>
  <si>
    <t>si</t>
  </si>
  <si>
    <t>Se intenta aprovechar un software ya desarrollado</t>
  </si>
  <si>
    <t>Se intenta analizar viabilidad del software Forge</t>
  </si>
  <si>
    <t>Saldo pendiente de ejecución BID/FOMIN</t>
  </si>
  <si>
    <t>Saldo pendiente de ejecución Local / Otro</t>
  </si>
  <si>
    <t>Saldo pendiente de ejecución TOTAL</t>
  </si>
  <si>
    <t>ATN/ME-16123-UR     UR-T1168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</si>
</sst>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  <numFmt numFmtId="166" formatCode="_ * #,##0.00_ ;_ * \-#,##0.00_ ;_ * &quot;-&quot;??_ ;_ @_ "/>
    <numFmt numFmtId="167" formatCode="&quot;Verdadero&quot;;&quot;Verdadero&quot;;&quot;Falso&quot;"/>
    <numFmt numFmtId="168" formatCode="_(* #,##0_);_(* \(#,##0\);_(* &quot;-&quot;??_);_(@_)"/>
    <numFmt numFmtId="169" formatCode="_-* #,##0_-;\-* #,##0_-;_-* &quot;-&quot;??_-;_-@_-"/>
    <numFmt numFmtId="170" formatCode="0.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ourier New"/>
      <family val="3"/>
    </font>
    <font>
      <b/>
      <sz val="12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color theme="0"/>
      <name val="Calibri"/>
      <family val="2"/>
    </font>
    <font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u/>
      <sz val="12"/>
      <color theme="1"/>
      <name val="Calibri"/>
      <family val="2"/>
    </font>
    <font>
      <vertAlign val="superscript"/>
      <sz val="12"/>
      <color theme="1"/>
      <name val="Calibri"/>
      <family val="2"/>
    </font>
    <font>
      <b/>
      <u/>
      <vertAlign val="superscript"/>
      <sz val="12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u/>
      <sz val="8"/>
      <color rgb="FF0000FF"/>
      <name val="Calibri"/>
      <family val="2"/>
    </font>
    <font>
      <u/>
      <sz val="10"/>
      <color rgb="FF0000FF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9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CA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</patternFill>
    </fill>
    <fill>
      <patternFill patternType="solid">
        <fgColor rgb="FFF2DB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AEEF3"/>
      </patternFill>
    </fill>
    <fill>
      <patternFill patternType="solid">
        <fgColor rgb="FFFDE9D9"/>
      </patternFill>
    </fill>
    <fill>
      <patternFill patternType="solid">
        <fgColor rgb="FFB8CCE4"/>
      </patternFill>
    </fill>
    <fill>
      <patternFill patternType="solid">
        <fgColor rgb="FFE5B8B7"/>
      </patternFill>
    </fill>
    <fill>
      <patternFill patternType="solid">
        <fgColor rgb="FFD6E3BC"/>
      </patternFill>
    </fill>
    <fill>
      <patternFill patternType="solid">
        <fgColor rgb="FFCCC0D9"/>
      </patternFill>
    </fill>
    <fill>
      <patternFill patternType="solid">
        <fgColor rgb="FFB6DDE8"/>
      </patternFill>
    </fill>
    <fill>
      <patternFill patternType="solid">
        <fgColor rgb="FFFBD4B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28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7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8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9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0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1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2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6" fillId="0" borderId="0"/>
    <xf numFmtId="0" fontId="27" fillId="0" borderId="0">
      <alignment vertical="top"/>
      <protection locked="0"/>
    </xf>
    <xf numFmtId="0" fontId="28" fillId="0" borderId="0"/>
    <xf numFmtId="164" fontId="29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25" fillId="0" borderId="0"/>
    <xf numFmtId="43" fontId="25" fillId="0" borderId="0"/>
    <xf numFmtId="166" fontId="30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6" fontId="30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166" fontId="30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164" fontId="25" fillId="0" borderId="0"/>
    <xf numFmtId="164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164" fontId="25" fillId="0" borderId="0"/>
    <xf numFmtId="164" fontId="25" fillId="0" borderId="0"/>
    <xf numFmtId="43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6" fontId="30" fillId="0" borderId="0"/>
    <xf numFmtId="164" fontId="25" fillId="0" borderId="0"/>
    <xf numFmtId="164" fontId="25" fillId="0" borderId="0"/>
    <xf numFmtId="164" fontId="3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5" fillId="0" borderId="0"/>
    <xf numFmtId="43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43" fontId="25" fillId="0" borderId="0"/>
    <xf numFmtId="43" fontId="25" fillId="0" borderId="0"/>
    <xf numFmtId="167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166" fontId="30" fillId="0" borderId="0"/>
    <xf numFmtId="166" fontId="30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164" fontId="25" fillId="0" borderId="0"/>
    <xf numFmtId="164" fontId="25" fillId="0" borderId="0"/>
    <xf numFmtId="43" fontId="30" fillId="0" borderId="0"/>
    <xf numFmtId="164" fontId="29" fillId="0" borderId="0"/>
    <xf numFmtId="43" fontId="30" fillId="0" borderId="0"/>
    <xf numFmtId="164" fontId="29" fillId="0" borderId="0"/>
    <xf numFmtId="164" fontId="29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43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4" fontId="29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3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30" fillId="0" borderId="0"/>
    <xf numFmtId="0" fontId="25" fillId="0" borderId="0"/>
    <xf numFmtId="0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0" fontId="25" fillId="2" borderId="1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30" fillId="0" borderId="0"/>
    <xf numFmtId="9" fontId="30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9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9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9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9" fontId="25" fillId="0" borderId="0"/>
    <xf numFmtId="164" fontId="1" fillId="0" borderId="0" applyFont="0" applyFill="0" applyBorder="0" applyAlignment="0" applyProtection="0"/>
  </cellStyleXfs>
  <cellXfs count="164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3" fontId="5" fillId="0" borderId="0" xfId="0" applyNumberFormat="1" applyFont="1"/>
    <xf numFmtId="3" fontId="6" fillId="0" borderId="0" xfId="0" applyNumberFormat="1" applyFont="1"/>
    <xf numFmtId="0" fontId="7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4" fontId="5" fillId="0" borderId="0" xfId="0" applyNumberFormat="1" applyFont="1"/>
    <xf numFmtId="3" fontId="4" fillId="0" borderId="0" xfId="0" applyNumberFormat="1" applyFont="1"/>
    <xf numFmtId="0" fontId="9" fillId="0" borderId="0" xfId="0" applyFont="1"/>
    <xf numFmtId="0" fontId="10" fillId="0" borderId="11" xfId="0" applyFont="1" applyBorder="1"/>
    <xf numFmtId="0" fontId="3" fillId="3" borderId="11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horizontal="center" wrapText="1"/>
    </xf>
    <xf numFmtId="0" fontId="3" fillId="4" borderId="17" xfId="0" applyFont="1" applyFill="1" applyBorder="1" applyAlignment="1">
      <alignment wrapText="1"/>
    </xf>
    <xf numFmtId="0" fontId="12" fillId="4" borderId="17" xfId="0" applyFont="1" applyFill="1" applyBorder="1" applyAlignment="1">
      <alignment horizontal="center" wrapText="1"/>
    </xf>
    <xf numFmtId="3" fontId="3" fillId="4" borderId="17" xfId="0" applyNumberFormat="1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center"/>
    </xf>
    <xf numFmtId="0" fontId="3" fillId="5" borderId="17" xfId="0" applyFont="1" applyFill="1" applyBorder="1"/>
    <xf numFmtId="0" fontId="3" fillId="5" borderId="17" xfId="0" applyFont="1" applyFill="1" applyBorder="1" applyAlignment="1">
      <alignment wrapText="1"/>
    </xf>
    <xf numFmtId="3" fontId="3" fillId="5" borderId="17" xfId="0" applyNumberFormat="1" applyFont="1" applyFill="1" applyBorder="1"/>
    <xf numFmtId="0" fontId="10" fillId="5" borderId="17" xfId="0" applyFont="1" applyFill="1" applyBorder="1" applyAlignment="1"/>
    <xf numFmtId="0" fontId="10" fillId="5" borderId="14" xfId="0" applyFont="1" applyFill="1" applyBorder="1"/>
    <xf numFmtId="0" fontId="0" fillId="0" borderId="0" xfId="0" applyFill="1"/>
    <xf numFmtId="0" fontId="3" fillId="3" borderId="16" xfId="0" applyFont="1" applyFill="1" applyBorder="1" applyAlignment="1">
      <alignment horizontal="center"/>
    </xf>
    <xf numFmtId="0" fontId="13" fillId="3" borderId="16" xfId="2" applyFont="1" applyFill="1" applyBorder="1" applyAlignment="1">
      <alignment horizontal="left" vertical="center" wrapText="1"/>
    </xf>
    <xf numFmtId="3" fontId="3" fillId="3" borderId="8" xfId="0" applyNumberFormat="1" applyFont="1" applyFill="1" applyBorder="1"/>
    <xf numFmtId="0" fontId="3" fillId="3" borderId="8" xfId="0" applyFont="1" applyFill="1" applyBorder="1" applyAlignment="1">
      <alignment horizontal="center"/>
    </xf>
    <xf numFmtId="9" fontId="3" fillId="3" borderId="8" xfId="1" applyFont="1" applyFill="1" applyBorder="1" applyAlignment="1">
      <alignment horizontal="center"/>
    </xf>
    <xf numFmtId="14" fontId="3" fillId="3" borderId="8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6" borderId="16" xfId="0" applyFont="1" applyFill="1" applyBorder="1" applyAlignment="1">
      <alignment horizontal="center" wrapText="1"/>
    </xf>
    <xf numFmtId="0" fontId="14" fillId="6" borderId="18" xfId="0" applyFont="1" applyFill="1" applyBorder="1" applyAlignment="1">
      <alignment vertical="center" wrapText="1"/>
    </xf>
    <xf numFmtId="3" fontId="3" fillId="6" borderId="8" xfId="0" applyNumberFormat="1" applyFont="1" applyFill="1" applyBorder="1" applyAlignment="1">
      <alignment wrapText="1"/>
    </xf>
    <xf numFmtId="9" fontId="3" fillId="6" borderId="8" xfId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16" xfId="0" applyFont="1" applyFill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15" fillId="3" borderId="18" xfId="2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/>
    </xf>
    <xf numFmtId="0" fontId="3" fillId="3" borderId="8" xfId="0" applyFont="1" applyFill="1" applyBorder="1"/>
    <xf numFmtId="0" fontId="3" fillId="6" borderId="16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/>
    <xf numFmtId="0" fontId="3" fillId="5" borderId="7" xfId="0" applyFont="1" applyFill="1" applyBorder="1" applyAlignment="1">
      <alignment wrapText="1"/>
    </xf>
    <xf numFmtId="3" fontId="3" fillId="5" borderId="7" xfId="0" applyNumberFormat="1" applyFont="1" applyFill="1" applyBorder="1"/>
    <xf numFmtId="0" fontId="10" fillId="5" borderId="7" xfId="0" applyFont="1" applyFill="1" applyBorder="1" applyAlignment="1"/>
    <xf numFmtId="9" fontId="10" fillId="5" borderId="7" xfId="1" applyFont="1" applyFill="1" applyBorder="1" applyAlignment="1"/>
    <xf numFmtId="0" fontId="8" fillId="5" borderId="7" xfId="0" applyFont="1" applyFill="1" applyBorder="1" applyAlignment="1"/>
    <xf numFmtId="0" fontId="10" fillId="5" borderId="8" xfId="0" applyFont="1" applyFill="1" applyBorder="1"/>
    <xf numFmtId="20" fontId="0" fillId="0" borderId="0" xfId="0" applyNumberFormat="1"/>
    <xf numFmtId="9" fontId="10" fillId="3" borderId="8" xfId="1" applyFont="1" applyFill="1" applyBorder="1" applyAlignment="1"/>
    <xf numFmtId="14" fontId="3" fillId="3" borderId="8" xfId="0" applyNumberFormat="1" applyFont="1" applyFill="1" applyBorder="1" applyAlignment="1"/>
    <xf numFmtId="0" fontId="8" fillId="3" borderId="8" xfId="0" applyFont="1" applyFill="1" applyBorder="1" applyAlignment="1"/>
    <xf numFmtId="20" fontId="0" fillId="0" borderId="0" xfId="0" applyNumberFormat="1" applyFill="1"/>
    <xf numFmtId="0" fontId="0" fillId="6" borderId="0" xfId="0" applyFill="1"/>
    <xf numFmtId="20" fontId="0" fillId="6" borderId="0" xfId="0" applyNumberFormat="1" applyFill="1"/>
    <xf numFmtId="0" fontId="3" fillId="6" borderId="18" xfId="0" applyFont="1" applyFill="1" applyBorder="1" applyAlignment="1">
      <alignment horizontal="center"/>
    </xf>
    <xf numFmtId="0" fontId="10" fillId="5" borderId="17" xfId="0" applyFont="1" applyFill="1" applyBorder="1"/>
    <xf numFmtId="0" fontId="3" fillId="5" borderId="17" xfId="0" applyFont="1" applyFill="1" applyBorder="1" applyAlignment="1">
      <alignment horizontal="center"/>
    </xf>
    <xf numFmtId="9" fontId="3" fillId="5" borderId="17" xfId="1" applyFont="1" applyFill="1" applyBorder="1" applyAlignment="1">
      <alignment horizontal="center"/>
    </xf>
    <xf numFmtId="0" fontId="3" fillId="5" borderId="17" xfId="0" applyFont="1" applyFill="1" applyBorder="1" applyAlignment="1"/>
    <xf numFmtId="0" fontId="8" fillId="5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4" fillId="6" borderId="19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6" fillId="4" borderId="17" xfId="0" applyFont="1" applyFill="1" applyBorder="1"/>
    <xf numFmtId="0" fontId="12" fillId="4" borderId="17" xfId="0" applyFont="1" applyFill="1" applyBorder="1"/>
    <xf numFmtId="3" fontId="12" fillId="4" borderId="17" xfId="0" applyNumberFormat="1" applyFont="1" applyFill="1" applyBorder="1"/>
    <xf numFmtId="0" fontId="12" fillId="4" borderId="17" xfId="0" applyFont="1" applyFill="1" applyBorder="1" applyAlignment="1">
      <alignment horizontal="center"/>
    </xf>
    <xf numFmtId="0" fontId="16" fillId="4" borderId="17" xfId="0" applyFont="1" applyFill="1" applyBorder="1" applyAlignment="1"/>
    <xf numFmtId="9" fontId="16" fillId="4" borderId="17" xfId="1" applyFont="1" applyFill="1" applyBorder="1" applyAlignment="1"/>
    <xf numFmtId="0" fontId="16" fillId="4" borderId="14" xfId="0" applyFont="1" applyFill="1" applyBorder="1"/>
    <xf numFmtId="0" fontId="17" fillId="0" borderId="0" xfId="0" applyFont="1"/>
    <xf numFmtId="0" fontId="12" fillId="4" borderId="6" xfId="0" applyFont="1" applyFill="1" applyBorder="1" applyAlignment="1"/>
    <xf numFmtId="0" fontId="18" fillId="4" borderId="7" xfId="0" applyFont="1" applyFill="1" applyBorder="1" applyAlignment="1"/>
    <xf numFmtId="0" fontId="19" fillId="4" borderId="7" xfId="0" applyFont="1" applyFill="1" applyBorder="1" applyAlignment="1">
      <alignment horizontal="right"/>
    </xf>
    <xf numFmtId="3" fontId="12" fillId="4" borderId="7" xfId="0" applyNumberFormat="1" applyFont="1" applyFill="1" applyBorder="1" applyAlignment="1">
      <alignment horizontal="right"/>
    </xf>
    <xf numFmtId="3" fontId="20" fillId="0" borderId="0" xfId="0" applyNumberFormat="1" applyFont="1"/>
    <xf numFmtId="3" fontId="20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6" fillId="0" borderId="0" xfId="0" applyFont="1"/>
    <xf numFmtId="3" fontId="0" fillId="0" borderId="0" xfId="0" applyNumberFormat="1"/>
    <xf numFmtId="0" fontId="14" fillId="0" borderId="18" xfId="0" applyFont="1" applyFill="1" applyBorder="1" applyAlignment="1">
      <alignment vertical="center" wrapText="1"/>
    </xf>
    <xf numFmtId="3" fontId="6" fillId="0" borderId="0" xfId="0" applyNumberFormat="1" applyFont="1" applyFill="1" applyAlignment="1">
      <alignment horizontal="center"/>
    </xf>
    <xf numFmtId="3" fontId="3" fillId="6" borderId="8" xfId="0" applyNumberFormat="1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17" fontId="3" fillId="0" borderId="8" xfId="0" applyNumberFormat="1" applyFont="1" applyFill="1" applyBorder="1" applyAlignment="1">
      <alignment horizontal="center" wrapText="1"/>
    </xf>
    <xf numFmtId="14" fontId="3" fillId="0" borderId="8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vertical="center" wrapText="1"/>
    </xf>
    <xf numFmtId="0" fontId="3" fillId="19" borderId="16" xfId="0" applyFont="1" applyFill="1" applyBorder="1" applyAlignment="1">
      <alignment horizontal="center"/>
    </xf>
    <xf numFmtId="0" fontId="13" fillId="19" borderId="18" xfId="2" applyFont="1" applyFill="1" applyBorder="1" applyAlignment="1">
      <alignment horizontal="left" vertical="center" wrapText="1"/>
    </xf>
    <xf numFmtId="3" fontId="3" fillId="19" borderId="8" xfId="0" applyNumberFormat="1" applyFont="1" applyFill="1" applyBorder="1" applyAlignment="1">
      <alignment wrapText="1"/>
    </xf>
    <xf numFmtId="0" fontId="3" fillId="19" borderId="8" xfId="0" applyFont="1" applyFill="1" applyBorder="1" applyAlignment="1">
      <alignment horizontal="center" wrapText="1"/>
    </xf>
    <xf numFmtId="9" fontId="3" fillId="19" borderId="8" xfId="1" applyFont="1" applyFill="1" applyBorder="1" applyAlignment="1">
      <alignment horizontal="center" wrapText="1"/>
    </xf>
    <xf numFmtId="17" fontId="3" fillId="19" borderId="8" xfId="0" applyNumberFormat="1" applyFont="1" applyFill="1" applyBorder="1" applyAlignment="1">
      <alignment horizontal="center" wrapText="1"/>
    </xf>
    <xf numFmtId="14" fontId="3" fillId="19" borderId="8" xfId="0" applyNumberFormat="1" applyFont="1" applyFill="1" applyBorder="1" applyAlignment="1">
      <alignment horizontal="center"/>
    </xf>
    <xf numFmtId="0" fontId="8" fillId="19" borderId="8" xfId="0" applyFont="1" applyFill="1" applyBorder="1" applyAlignment="1">
      <alignment horizontal="center" wrapText="1"/>
    </xf>
    <xf numFmtId="0" fontId="8" fillId="6" borderId="8" xfId="0" applyFont="1" applyFill="1" applyBorder="1" applyAlignment="1">
      <alignment horizontal="center" wrapText="1"/>
    </xf>
    <xf numFmtId="164" fontId="3" fillId="6" borderId="8" xfId="1284" applyFont="1" applyFill="1" applyBorder="1" applyAlignment="1">
      <alignment wrapText="1"/>
    </xf>
    <xf numFmtId="169" fontId="3" fillId="6" borderId="8" xfId="1284" applyNumberFormat="1" applyFont="1" applyFill="1" applyBorder="1" applyAlignment="1">
      <alignment wrapText="1"/>
    </xf>
    <xf numFmtId="0" fontId="3" fillId="6" borderId="8" xfId="0" applyFont="1" applyFill="1" applyBorder="1" applyAlignment="1">
      <alignment horizontal="center" wrapText="1"/>
    </xf>
    <xf numFmtId="17" fontId="3" fillId="0" borderId="8" xfId="0" applyNumberFormat="1" applyFont="1" applyFill="1" applyBorder="1" applyAlignment="1">
      <alignment horizontal="center" vertical="center" wrapText="1"/>
    </xf>
    <xf numFmtId="9" fontId="3" fillId="0" borderId="8" xfId="1" applyFont="1" applyFill="1" applyBorder="1" applyAlignment="1">
      <alignment horizontal="center" wrapText="1"/>
    </xf>
    <xf numFmtId="170" fontId="3" fillId="6" borderId="8" xfId="1" applyNumberFormat="1" applyFont="1" applyFill="1" applyBorder="1" applyAlignment="1">
      <alignment horizontal="center" wrapText="1"/>
    </xf>
    <xf numFmtId="17" fontId="3" fillId="6" borderId="8" xfId="0" applyNumberFormat="1" applyFont="1" applyFill="1" applyBorder="1" applyAlignment="1">
      <alignment horizontal="center" wrapText="1"/>
    </xf>
    <xf numFmtId="3" fontId="21" fillId="0" borderId="0" xfId="0" applyNumberFormat="1" applyFont="1" applyFill="1"/>
    <xf numFmtId="0" fontId="31" fillId="6" borderId="18" xfId="0" applyFont="1" applyFill="1" applyBorder="1" applyAlignment="1">
      <alignment vertical="center" wrapText="1"/>
    </xf>
    <xf numFmtId="0" fontId="31" fillId="0" borderId="18" xfId="0" applyFont="1" applyFill="1" applyBorder="1" applyAlignment="1">
      <alignment vertical="center" wrapText="1"/>
    </xf>
    <xf numFmtId="3" fontId="32" fillId="0" borderId="0" xfId="0" applyNumberFormat="1" applyFont="1"/>
    <xf numFmtId="169" fontId="3" fillId="19" borderId="8" xfId="1284" applyNumberFormat="1" applyFont="1" applyFill="1" applyBorder="1" applyAlignment="1">
      <alignment wrapText="1"/>
    </xf>
    <xf numFmtId="3" fontId="33" fillId="0" borderId="0" xfId="0" applyNumberFormat="1" applyFont="1"/>
    <xf numFmtId="3" fontId="3" fillId="0" borderId="8" xfId="0" applyNumberFormat="1" applyFont="1" applyFill="1" applyBorder="1" applyAlignment="1">
      <alignment wrapText="1"/>
    </xf>
    <xf numFmtId="169" fontId="3" fillId="0" borderId="8" xfId="1284" applyNumberFormat="1" applyFont="1" applyFill="1" applyBorder="1" applyAlignment="1">
      <alignment wrapText="1"/>
    </xf>
    <xf numFmtId="0" fontId="14" fillId="0" borderId="18" xfId="0" applyFont="1" applyFill="1" applyBorder="1" applyAlignment="1">
      <alignment vertical="center"/>
    </xf>
    <xf numFmtId="169" fontId="0" fillId="0" borderId="0" xfId="0" applyNumberFormat="1" applyAlignment="1">
      <alignment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0" xfId="0" applyFont="1"/>
    <xf numFmtId="0" fontId="24" fillId="0" borderId="13" xfId="0" applyFont="1" applyBorder="1" applyAlignment="1">
      <alignment vertical="top" wrapText="1"/>
    </xf>
    <xf numFmtId="0" fontId="24" fillId="0" borderId="17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3" fillId="0" borderId="13" xfId="0" applyFont="1" applyBorder="1" applyAlignment="1">
      <alignment wrapText="1"/>
    </xf>
    <xf numFmtId="0" fontId="23" fillId="0" borderId="17" xfId="0" applyFont="1" applyBorder="1" applyAlignment="1">
      <alignment wrapText="1"/>
    </xf>
    <xf numFmtId="0" fontId="23" fillId="0" borderId="20" xfId="0" applyFont="1" applyBorder="1" applyAlignment="1">
      <alignment wrapText="1"/>
    </xf>
    <xf numFmtId="0" fontId="3" fillId="0" borderId="13" xfId="0" applyFont="1" applyBorder="1"/>
    <xf numFmtId="0" fontId="3" fillId="0" borderId="17" xfId="0" applyFont="1" applyBorder="1"/>
    <xf numFmtId="0" fontId="3" fillId="0" borderId="20" xfId="0" applyFont="1" applyBorder="1"/>
    <xf numFmtId="0" fontId="3" fillId="0" borderId="21" xfId="0" applyFont="1" applyBorder="1"/>
    <xf numFmtId="0" fontId="11" fillId="0" borderId="13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3" fillId="0" borderId="17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34" fillId="0" borderId="0" xfId="0" applyFont="1"/>
  </cellXfs>
  <cellStyles count="1285">
    <cellStyle name="20% - Énfasis1 2" xfId="3" xr:uid="{00000000-0005-0000-0000-000000000000}"/>
    <cellStyle name="20% - Énfasis1 2 2" xfId="4" xr:uid="{00000000-0005-0000-0000-000001000000}"/>
    <cellStyle name="20% - Énfasis1 2 2 2" xfId="5" xr:uid="{00000000-0005-0000-0000-000002000000}"/>
    <cellStyle name="20% - Énfasis1 2 2 2 2" xfId="6" xr:uid="{00000000-0005-0000-0000-000003000000}"/>
    <cellStyle name="20% - Énfasis1 2 2 3" xfId="7" xr:uid="{00000000-0005-0000-0000-000004000000}"/>
    <cellStyle name="20% - Énfasis1 2 2 3 2" xfId="8" xr:uid="{00000000-0005-0000-0000-000005000000}"/>
    <cellStyle name="20% - Énfasis1 2 2 4" xfId="9" xr:uid="{00000000-0005-0000-0000-000006000000}"/>
    <cellStyle name="20% - Énfasis1 2 3" xfId="10" xr:uid="{00000000-0005-0000-0000-000007000000}"/>
    <cellStyle name="20% - Énfasis1 2 3 2" xfId="11" xr:uid="{00000000-0005-0000-0000-000008000000}"/>
    <cellStyle name="20% - Énfasis1 2 3 2 2" xfId="12" xr:uid="{00000000-0005-0000-0000-000009000000}"/>
    <cellStyle name="20% - Énfasis1 2 3 3" xfId="13" xr:uid="{00000000-0005-0000-0000-00000A000000}"/>
    <cellStyle name="20% - Énfasis1 2 3 3 2" xfId="14" xr:uid="{00000000-0005-0000-0000-00000B000000}"/>
    <cellStyle name="20% - Énfasis1 2 3 4" xfId="15" xr:uid="{00000000-0005-0000-0000-00000C000000}"/>
    <cellStyle name="20% - Énfasis1 2 4" xfId="16" xr:uid="{00000000-0005-0000-0000-00000D000000}"/>
    <cellStyle name="20% - Énfasis1 2 4 2" xfId="17" xr:uid="{00000000-0005-0000-0000-00000E000000}"/>
    <cellStyle name="20% - Énfasis1 2 5" xfId="18" xr:uid="{00000000-0005-0000-0000-00000F000000}"/>
    <cellStyle name="20% - Énfasis1 2 5 2" xfId="19" xr:uid="{00000000-0005-0000-0000-000010000000}"/>
    <cellStyle name="20% - Énfasis1 2 6" xfId="20" xr:uid="{00000000-0005-0000-0000-000011000000}"/>
    <cellStyle name="20% - Énfasis1 3" xfId="21" xr:uid="{00000000-0005-0000-0000-000012000000}"/>
    <cellStyle name="20% - Énfasis1 3 2" xfId="22" xr:uid="{00000000-0005-0000-0000-000013000000}"/>
    <cellStyle name="20% - Énfasis1 3 2 2" xfId="23" xr:uid="{00000000-0005-0000-0000-000014000000}"/>
    <cellStyle name="20% - Énfasis1 3 2 2 2" xfId="24" xr:uid="{00000000-0005-0000-0000-000015000000}"/>
    <cellStyle name="20% - Énfasis1 3 2 3" xfId="25" xr:uid="{00000000-0005-0000-0000-000016000000}"/>
    <cellStyle name="20% - Énfasis1 3 2 3 2" xfId="26" xr:uid="{00000000-0005-0000-0000-000017000000}"/>
    <cellStyle name="20% - Énfasis1 3 2 4" xfId="27" xr:uid="{00000000-0005-0000-0000-000018000000}"/>
    <cellStyle name="20% - Énfasis1 3 3" xfId="28" xr:uid="{00000000-0005-0000-0000-000019000000}"/>
    <cellStyle name="20% - Énfasis1 3 3 2" xfId="29" xr:uid="{00000000-0005-0000-0000-00001A000000}"/>
    <cellStyle name="20% - Énfasis1 3 4" xfId="30" xr:uid="{00000000-0005-0000-0000-00001B000000}"/>
    <cellStyle name="20% - Énfasis1 3 4 2" xfId="31" xr:uid="{00000000-0005-0000-0000-00001C000000}"/>
    <cellStyle name="20% - Énfasis1 3 5" xfId="32" xr:uid="{00000000-0005-0000-0000-00001D000000}"/>
    <cellStyle name="20% - Énfasis1 4" xfId="33" xr:uid="{00000000-0005-0000-0000-00001E000000}"/>
    <cellStyle name="20% - Énfasis1 4 2" xfId="34" xr:uid="{00000000-0005-0000-0000-00001F000000}"/>
    <cellStyle name="20% - Énfasis1 4 2 2" xfId="35" xr:uid="{00000000-0005-0000-0000-000020000000}"/>
    <cellStyle name="20% - Énfasis1 4 2 2 2" xfId="36" xr:uid="{00000000-0005-0000-0000-000021000000}"/>
    <cellStyle name="20% - Énfasis1 4 2 3" xfId="37" xr:uid="{00000000-0005-0000-0000-000022000000}"/>
    <cellStyle name="20% - Énfasis1 4 2 3 2" xfId="38" xr:uid="{00000000-0005-0000-0000-000023000000}"/>
    <cellStyle name="20% - Énfasis1 4 2 4" xfId="39" xr:uid="{00000000-0005-0000-0000-000024000000}"/>
    <cellStyle name="20% - Énfasis1 4 3" xfId="40" xr:uid="{00000000-0005-0000-0000-000025000000}"/>
    <cellStyle name="20% - Énfasis1 4 3 2" xfId="41" xr:uid="{00000000-0005-0000-0000-000026000000}"/>
    <cellStyle name="20% - Énfasis1 4 4" xfId="42" xr:uid="{00000000-0005-0000-0000-000027000000}"/>
    <cellStyle name="20% - Énfasis1 4 4 2" xfId="43" xr:uid="{00000000-0005-0000-0000-000028000000}"/>
    <cellStyle name="20% - Énfasis1 4 5" xfId="44" xr:uid="{00000000-0005-0000-0000-000029000000}"/>
    <cellStyle name="20% - Énfasis1 5" xfId="45" xr:uid="{00000000-0005-0000-0000-00002A000000}"/>
    <cellStyle name="20% - Énfasis1 5 2" xfId="46" xr:uid="{00000000-0005-0000-0000-00002B000000}"/>
    <cellStyle name="20% - Énfasis1 5 2 2" xfId="47" xr:uid="{00000000-0005-0000-0000-00002C000000}"/>
    <cellStyle name="20% - Énfasis1 5 3" xfId="48" xr:uid="{00000000-0005-0000-0000-00002D000000}"/>
    <cellStyle name="20% - Énfasis1 5 3 2" xfId="49" xr:uid="{00000000-0005-0000-0000-00002E000000}"/>
    <cellStyle name="20% - Énfasis1 5 4" xfId="50" xr:uid="{00000000-0005-0000-0000-00002F000000}"/>
    <cellStyle name="20% - Énfasis1 6" xfId="51" xr:uid="{00000000-0005-0000-0000-000030000000}"/>
    <cellStyle name="20% - Énfasis1 6 2" xfId="52" xr:uid="{00000000-0005-0000-0000-000031000000}"/>
    <cellStyle name="20% - Énfasis1 6 2 2" xfId="53" xr:uid="{00000000-0005-0000-0000-000032000000}"/>
    <cellStyle name="20% - Énfasis1 6 3" xfId="54" xr:uid="{00000000-0005-0000-0000-000033000000}"/>
    <cellStyle name="20% - Énfasis1 6 3 2" xfId="55" xr:uid="{00000000-0005-0000-0000-000034000000}"/>
    <cellStyle name="20% - Énfasis1 6 4" xfId="56" xr:uid="{00000000-0005-0000-0000-000035000000}"/>
    <cellStyle name="20% - Énfasis1 7" xfId="57" xr:uid="{00000000-0005-0000-0000-000036000000}"/>
    <cellStyle name="20% - Énfasis1 7 2" xfId="58" xr:uid="{00000000-0005-0000-0000-000037000000}"/>
    <cellStyle name="20% - Énfasis1 8" xfId="59" xr:uid="{00000000-0005-0000-0000-000038000000}"/>
    <cellStyle name="20% - Énfasis1 8 2" xfId="60" xr:uid="{00000000-0005-0000-0000-000039000000}"/>
    <cellStyle name="20% - Énfasis1 9" xfId="61" xr:uid="{00000000-0005-0000-0000-00003A000000}"/>
    <cellStyle name="20% - Énfasis2 2" xfId="62" xr:uid="{00000000-0005-0000-0000-00003B000000}"/>
    <cellStyle name="20% - Énfasis2 2 2" xfId="63" xr:uid="{00000000-0005-0000-0000-00003C000000}"/>
    <cellStyle name="20% - Énfasis2 2 2 2" xfId="64" xr:uid="{00000000-0005-0000-0000-00003D000000}"/>
    <cellStyle name="20% - Énfasis2 2 2 2 2" xfId="65" xr:uid="{00000000-0005-0000-0000-00003E000000}"/>
    <cellStyle name="20% - Énfasis2 2 2 3" xfId="66" xr:uid="{00000000-0005-0000-0000-00003F000000}"/>
    <cellStyle name="20% - Énfasis2 2 2 3 2" xfId="67" xr:uid="{00000000-0005-0000-0000-000040000000}"/>
    <cellStyle name="20% - Énfasis2 2 2 4" xfId="68" xr:uid="{00000000-0005-0000-0000-000041000000}"/>
    <cellStyle name="20% - Énfasis2 2 3" xfId="69" xr:uid="{00000000-0005-0000-0000-000042000000}"/>
    <cellStyle name="20% - Énfasis2 2 3 2" xfId="70" xr:uid="{00000000-0005-0000-0000-000043000000}"/>
    <cellStyle name="20% - Énfasis2 2 3 2 2" xfId="71" xr:uid="{00000000-0005-0000-0000-000044000000}"/>
    <cellStyle name="20% - Énfasis2 2 3 3" xfId="72" xr:uid="{00000000-0005-0000-0000-000045000000}"/>
    <cellStyle name="20% - Énfasis2 2 3 3 2" xfId="73" xr:uid="{00000000-0005-0000-0000-000046000000}"/>
    <cellStyle name="20% - Énfasis2 2 3 4" xfId="74" xr:uid="{00000000-0005-0000-0000-000047000000}"/>
    <cellStyle name="20% - Énfasis2 2 4" xfId="75" xr:uid="{00000000-0005-0000-0000-000048000000}"/>
    <cellStyle name="20% - Énfasis2 2 4 2" xfId="76" xr:uid="{00000000-0005-0000-0000-000049000000}"/>
    <cellStyle name="20% - Énfasis2 2 5" xfId="77" xr:uid="{00000000-0005-0000-0000-00004A000000}"/>
    <cellStyle name="20% - Énfasis2 2 5 2" xfId="78" xr:uid="{00000000-0005-0000-0000-00004B000000}"/>
    <cellStyle name="20% - Énfasis2 2 6" xfId="79" xr:uid="{00000000-0005-0000-0000-00004C000000}"/>
    <cellStyle name="20% - Énfasis2 3" xfId="80" xr:uid="{00000000-0005-0000-0000-00004D000000}"/>
    <cellStyle name="20% - Énfasis2 3 2" xfId="81" xr:uid="{00000000-0005-0000-0000-00004E000000}"/>
    <cellStyle name="20% - Énfasis2 3 2 2" xfId="82" xr:uid="{00000000-0005-0000-0000-00004F000000}"/>
    <cellStyle name="20% - Énfasis2 3 2 2 2" xfId="83" xr:uid="{00000000-0005-0000-0000-000050000000}"/>
    <cellStyle name="20% - Énfasis2 3 2 3" xfId="84" xr:uid="{00000000-0005-0000-0000-000051000000}"/>
    <cellStyle name="20% - Énfasis2 3 2 3 2" xfId="85" xr:uid="{00000000-0005-0000-0000-000052000000}"/>
    <cellStyle name="20% - Énfasis2 3 2 4" xfId="86" xr:uid="{00000000-0005-0000-0000-000053000000}"/>
    <cellStyle name="20% - Énfasis2 3 3" xfId="87" xr:uid="{00000000-0005-0000-0000-000054000000}"/>
    <cellStyle name="20% - Énfasis2 3 3 2" xfId="88" xr:uid="{00000000-0005-0000-0000-000055000000}"/>
    <cellStyle name="20% - Énfasis2 3 4" xfId="89" xr:uid="{00000000-0005-0000-0000-000056000000}"/>
    <cellStyle name="20% - Énfasis2 3 4 2" xfId="90" xr:uid="{00000000-0005-0000-0000-000057000000}"/>
    <cellStyle name="20% - Énfasis2 3 5" xfId="91" xr:uid="{00000000-0005-0000-0000-000058000000}"/>
    <cellStyle name="20% - Énfasis2 4" xfId="92" xr:uid="{00000000-0005-0000-0000-000059000000}"/>
    <cellStyle name="20% - Énfasis2 4 2" xfId="93" xr:uid="{00000000-0005-0000-0000-00005A000000}"/>
    <cellStyle name="20% - Énfasis2 4 2 2" xfId="94" xr:uid="{00000000-0005-0000-0000-00005B000000}"/>
    <cellStyle name="20% - Énfasis2 4 2 2 2" xfId="95" xr:uid="{00000000-0005-0000-0000-00005C000000}"/>
    <cellStyle name="20% - Énfasis2 4 2 3" xfId="96" xr:uid="{00000000-0005-0000-0000-00005D000000}"/>
    <cellStyle name="20% - Énfasis2 4 2 3 2" xfId="97" xr:uid="{00000000-0005-0000-0000-00005E000000}"/>
    <cellStyle name="20% - Énfasis2 4 2 4" xfId="98" xr:uid="{00000000-0005-0000-0000-00005F000000}"/>
    <cellStyle name="20% - Énfasis2 4 3" xfId="99" xr:uid="{00000000-0005-0000-0000-000060000000}"/>
    <cellStyle name="20% - Énfasis2 4 3 2" xfId="100" xr:uid="{00000000-0005-0000-0000-000061000000}"/>
    <cellStyle name="20% - Énfasis2 4 4" xfId="101" xr:uid="{00000000-0005-0000-0000-000062000000}"/>
    <cellStyle name="20% - Énfasis2 4 4 2" xfId="102" xr:uid="{00000000-0005-0000-0000-000063000000}"/>
    <cellStyle name="20% - Énfasis2 4 5" xfId="103" xr:uid="{00000000-0005-0000-0000-000064000000}"/>
    <cellStyle name="20% - Énfasis2 5" xfId="104" xr:uid="{00000000-0005-0000-0000-000065000000}"/>
    <cellStyle name="20% - Énfasis2 5 2" xfId="105" xr:uid="{00000000-0005-0000-0000-000066000000}"/>
    <cellStyle name="20% - Énfasis2 5 2 2" xfId="106" xr:uid="{00000000-0005-0000-0000-000067000000}"/>
    <cellStyle name="20% - Énfasis2 5 3" xfId="107" xr:uid="{00000000-0005-0000-0000-000068000000}"/>
    <cellStyle name="20% - Énfasis2 5 3 2" xfId="108" xr:uid="{00000000-0005-0000-0000-000069000000}"/>
    <cellStyle name="20% - Énfasis2 5 4" xfId="109" xr:uid="{00000000-0005-0000-0000-00006A000000}"/>
    <cellStyle name="20% - Énfasis2 6" xfId="110" xr:uid="{00000000-0005-0000-0000-00006B000000}"/>
    <cellStyle name="20% - Énfasis2 6 2" xfId="111" xr:uid="{00000000-0005-0000-0000-00006C000000}"/>
    <cellStyle name="20% - Énfasis2 6 2 2" xfId="112" xr:uid="{00000000-0005-0000-0000-00006D000000}"/>
    <cellStyle name="20% - Énfasis2 6 3" xfId="113" xr:uid="{00000000-0005-0000-0000-00006E000000}"/>
    <cellStyle name="20% - Énfasis2 6 3 2" xfId="114" xr:uid="{00000000-0005-0000-0000-00006F000000}"/>
    <cellStyle name="20% - Énfasis2 6 4" xfId="115" xr:uid="{00000000-0005-0000-0000-000070000000}"/>
    <cellStyle name="20% - Énfasis2 7" xfId="116" xr:uid="{00000000-0005-0000-0000-000071000000}"/>
    <cellStyle name="20% - Énfasis2 7 2" xfId="117" xr:uid="{00000000-0005-0000-0000-000072000000}"/>
    <cellStyle name="20% - Énfasis2 8" xfId="118" xr:uid="{00000000-0005-0000-0000-000073000000}"/>
    <cellStyle name="20% - Énfasis2 8 2" xfId="119" xr:uid="{00000000-0005-0000-0000-000074000000}"/>
    <cellStyle name="20% - Énfasis2 9" xfId="120" xr:uid="{00000000-0005-0000-0000-000075000000}"/>
    <cellStyle name="20% - Énfasis3 2" xfId="121" xr:uid="{00000000-0005-0000-0000-000076000000}"/>
    <cellStyle name="20% - Énfasis3 2 2" xfId="122" xr:uid="{00000000-0005-0000-0000-000077000000}"/>
    <cellStyle name="20% - Énfasis3 2 2 2" xfId="123" xr:uid="{00000000-0005-0000-0000-000078000000}"/>
    <cellStyle name="20% - Énfasis3 2 2 2 2" xfId="124" xr:uid="{00000000-0005-0000-0000-000079000000}"/>
    <cellStyle name="20% - Énfasis3 2 2 3" xfId="125" xr:uid="{00000000-0005-0000-0000-00007A000000}"/>
    <cellStyle name="20% - Énfasis3 2 2 3 2" xfId="126" xr:uid="{00000000-0005-0000-0000-00007B000000}"/>
    <cellStyle name="20% - Énfasis3 2 2 4" xfId="127" xr:uid="{00000000-0005-0000-0000-00007C000000}"/>
    <cellStyle name="20% - Énfasis3 2 3" xfId="128" xr:uid="{00000000-0005-0000-0000-00007D000000}"/>
    <cellStyle name="20% - Énfasis3 2 3 2" xfId="129" xr:uid="{00000000-0005-0000-0000-00007E000000}"/>
    <cellStyle name="20% - Énfasis3 2 3 2 2" xfId="130" xr:uid="{00000000-0005-0000-0000-00007F000000}"/>
    <cellStyle name="20% - Énfasis3 2 3 3" xfId="131" xr:uid="{00000000-0005-0000-0000-000080000000}"/>
    <cellStyle name="20% - Énfasis3 2 3 3 2" xfId="132" xr:uid="{00000000-0005-0000-0000-000081000000}"/>
    <cellStyle name="20% - Énfasis3 2 3 4" xfId="133" xr:uid="{00000000-0005-0000-0000-000082000000}"/>
    <cellStyle name="20% - Énfasis3 2 4" xfId="134" xr:uid="{00000000-0005-0000-0000-000083000000}"/>
    <cellStyle name="20% - Énfasis3 2 4 2" xfId="135" xr:uid="{00000000-0005-0000-0000-000084000000}"/>
    <cellStyle name="20% - Énfasis3 2 5" xfId="136" xr:uid="{00000000-0005-0000-0000-000085000000}"/>
    <cellStyle name="20% - Énfasis3 2 5 2" xfId="137" xr:uid="{00000000-0005-0000-0000-000086000000}"/>
    <cellStyle name="20% - Énfasis3 2 6" xfId="138" xr:uid="{00000000-0005-0000-0000-000087000000}"/>
    <cellStyle name="20% - Énfasis3 3" xfId="139" xr:uid="{00000000-0005-0000-0000-000088000000}"/>
    <cellStyle name="20% - Énfasis3 3 2" xfId="140" xr:uid="{00000000-0005-0000-0000-000089000000}"/>
    <cellStyle name="20% - Énfasis3 3 2 2" xfId="141" xr:uid="{00000000-0005-0000-0000-00008A000000}"/>
    <cellStyle name="20% - Énfasis3 3 2 2 2" xfId="142" xr:uid="{00000000-0005-0000-0000-00008B000000}"/>
    <cellStyle name="20% - Énfasis3 3 2 3" xfId="143" xr:uid="{00000000-0005-0000-0000-00008C000000}"/>
    <cellStyle name="20% - Énfasis3 3 2 3 2" xfId="144" xr:uid="{00000000-0005-0000-0000-00008D000000}"/>
    <cellStyle name="20% - Énfasis3 3 2 4" xfId="145" xr:uid="{00000000-0005-0000-0000-00008E000000}"/>
    <cellStyle name="20% - Énfasis3 3 3" xfId="146" xr:uid="{00000000-0005-0000-0000-00008F000000}"/>
    <cellStyle name="20% - Énfasis3 3 3 2" xfId="147" xr:uid="{00000000-0005-0000-0000-000090000000}"/>
    <cellStyle name="20% - Énfasis3 3 4" xfId="148" xr:uid="{00000000-0005-0000-0000-000091000000}"/>
    <cellStyle name="20% - Énfasis3 3 4 2" xfId="149" xr:uid="{00000000-0005-0000-0000-000092000000}"/>
    <cellStyle name="20% - Énfasis3 3 5" xfId="150" xr:uid="{00000000-0005-0000-0000-000093000000}"/>
    <cellStyle name="20% - Énfasis3 4" xfId="151" xr:uid="{00000000-0005-0000-0000-000094000000}"/>
    <cellStyle name="20% - Énfasis3 4 2" xfId="152" xr:uid="{00000000-0005-0000-0000-000095000000}"/>
    <cellStyle name="20% - Énfasis3 4 2 2" xfId="153" xr:uid="{00000000-0005-0000-0000-000096000000}"/>
    <cellStyle name="20% - Énfasis3 4 2 2 2" xfId="154" xr:uid="{00000000-0005-0000-0000-000097000000}"/>
    <cellStyle name="20% - Énfasis3 4 2 3" xfId="155" xr:uid="{00000000-0005-0000-0000-000098000000}"/>
    <cellStyle name="20% - Énfasis3 4 2 3 2" xfId="156" xr:uid="{00000000-0005-0000-0000-000099000000}"/>
    <cellStyle name="20% - Énfasis3 4 2 4" xfId="157" xr:uid="{00000000-0005-0000-0000-00009A000000}"/>
    <cellStyle name="20% - Énfasis3 4 3" xfId="158" xr:uid="{00000000-0005-0000-0000-00009B000000}"/>
    <cellStyle name="20% - Énfasis3 4 3 2" xfId="159" xr:uid="{00000000-0005-0000-0000-00009C000000}"/>
    <cellStyle name="20% - Énfasis3 4 4" xfId="160" xr:uid="{00000000-0005-0000-0000-00009D000000}"/>
    <cellStyle name="20% - Énfasis3 4 4 2" xfId="161" xr:uid="{00000000-0005-0000-0000-00009E000000}"/>
    <cellStyle name="20% - Énfasis3 4 5" xfId="162" xr:uid="{00000000-0005-0000-0000-00009F000000}"/>
    <cellStyle name="20% - Énfasis3 5" xfId="163" xr:uid="{00000000-0005-0000-0000-0000A0000000}"/>
    <cellStyle name="20% - Énfasis3 5 2" xfId="164" xr:uid="{00000000-0005-0000-0000-0000A1000000}"/>
    <cellStyle name="20% - Énfasis3 5 2 2" xfId="165" xr:uid="{00000000-0005-0000-0000-0000A2000000}"/>
    <cellStyle name="20% - Énfasis3 5 3" xfId="166" xr:uid="{00000000-0005-0000-0000-0000A3000000}"/>
    <cellStyle name="20% - Énfasis3 5 3 2" xfId="167" xr:uid="{00000000-0005-0000-0000-0000A4000000}"/>
    <cellStyle name="20% - Énfasis3 5 4" xfId="168" xr:uid="{00000000-0005-0000-0000-0000A5000000}"/>
    <cellStyle name="20% - Énfasis3 6" xfId="169" xr:uid="{00000000-0005-0000-0000-0000A6000000}"/>
    <cellStyle name="20% - Énfasis3 6 2" xfId="170" xr:uid="{00000000-0005-0000-0000-0000A7000000}"/>
    <cellStyle name="20% - Énfasis3 6 2 2" xfId="171" xr:uid="{00000000-0005-0000-0000-0000A8000000}"/>
    <cellStyle name="20% - Énfasis3 6 3" xfId="172" xr:uid="{00000000-0005-0000-0000-0000A9000000}"/>
    <cellStyle name="20% - Énfasis3 6 3 2" xfId="173" xr:uid="{00000000-0005-0000-0000-0000AA000000}"/>
    <cellStyle name="20% - Énfasis3 6 4" xfId="174" xr:uid="{00000000-0005-0000-0000-0000AB000000}"/>
    <cellStyle name="20% - Énfasis3 7" xfId="175" xr:uid="{00000000-0005-0000-0000-0000AC000000}"/>
    <cellStyle name="20% - Énfasis3 7 2" xfId="176" xr:uid="{00000000-0005-0000-0000-0000AD000000}"/>
    <cellStyle name="20% - Énfasis3 8" xfId="177" xr:uid="{00000000-0005-0000-0000-0000AE000000}"/>
    <cellStyle name="20% - Énfasis3 8 2" xfId="178" xr:uid="{00000000-0005-0000-0000-0000AF000000}"/>
    <cellStyle name="20% - Énfasis3 9" xfId="179" xr:uid="{00000000-0005-0000-0000-0000B0000000}"/>
    <cellStyle name="20% - Énfasis4 2" xfId="180" xr:uid="{00000000-0005-0000-0000-0000B1000000}"/>
    <cellStyle name="20% - Énfasis4 2 2" xfId="181" xr:uid="{00000000-0005-0000-0000-0000B2000000}"/>
    <cellStyle name="20% - Énfasis4 2 2 2" xfId="182" xr:uid="{00000000-0005-0000-0000-0000B3000000}"/>
    <cellStyle name="20% - Énfasis4 2 2 2 2" xfId="183" xr:uid="{00000000-0005-0000-0000-0000B4000000}"/>
    <cellStyle name="20% - Énfasis4 2 2 3" xfId="184" xr:uid="{00000000-0005-0000-0000-0000B5000000}"/>
    <cellStyle name="20% - Énfasis4 2 2 3 2" xfId="185" xr:uid="{00000000-0005-0000-0000-0000B6000000}"/>
    <cellStyle name="20% - Énfasis4 2 2 4" xfId="186" xr:uid="{00000000-0005-0000-0000-0000B7000000}"/>
    <cellStyle name="20% - Énfasis4 2 3" xfId="187" xr:uid="{00000000-0005-0000-0000-0000B8000000}"/>
    <cellStyle name="20% - Énfasis4 2 3 2" xfId="188" xr:uid="{00000000-0005-0000-0000-0000B9000000}"/>
    <cellStyle name="20% - Énfasis4 2 3 2 2" xfId="189" xr:uid="{00000000-0005-0000-0000-0000BA000000}"/>
    <cellStyle name="20% - Énfasis4 2 3 3" xfId="190" xr:uid="{00000000-0005-0000-0000-0000BB000000}"/>
    <cellStyle name="20% - Énfasis4 2 3 3 2" xfId="191" xr:uid="{00000000-0005-0000-0000-0000BC000000}"/>
    <cellStyle name="20% - Énfasis4 2 3 4" xfId="192" xr:uid="{00000000-0005-0000-0000-0000BD000000}"/>
    <cellStyle name="20% - Énfasis4 2 4" xfId="193" xr:uid="{00000000-0005-0000-0000-0000BE000000}"/>
    <cellStyle name="20% - Énfasis4 2 4 2" xfId="194" xr:uid="{00000000-0005-0000-0000-0000BF000000}"/>
    <cellStyle name="20% - Énfasis4 2 5" xfId="195" xr:uid="{00000000-0005-0000-0000-0000C0000000}"/>
    <cellStyle name="20% - Énfasis4 2 5 2" xfId="196" xr:uid="{00000000-0005-0000-0000-0000C1000000}"/>
    <cellStyle name="20% - Énfasis4 2 6" xfId="197" xr:uid="{00000000-0005-0000-0000-0000C2000000}"/>
    <cellStyle name="20% - Énfasis4 3" xfId="198" xr:uid="{00000000-0005-0000-0000-0000C3000000}"/>
    <cellStyle name="20% - Énfasis4 3 2" xfId="199" xr:uid="{00000000-0005-0000-0000-0000C4000000}"/>
    <cellStyle name="20% - Énfasis4 3 2 2" xfId="200" xr:uid="{00000000-0005-0000-0000-0000C5000000}"/>
    <cellStyle name="20% - Énfasis4 3 2 2 2" xfId="201" xr:uid="{00000000-0005-0000-0000-0000C6000000}"/>
    <cellStyle name="20% - Énfasis4 3 2 3" xfId="202" xr:uid="{00000000-0005-0000-0000-0000C7000000}"/>
    <cellStyle name="20% - Énfasis4 3 2 3 2" xfId="203" xr:uid="{00000000-0005-0000-0000-0000C8000000}"/>
    <cellStyle name="20% - Énfasis4 3 2 4" xfId="204" xr:uid="{00000000-0005-0000-0000-0000C9000000}"/>
    <cellStyle name="20% - Énfasis4 3 3" xfId="205" xr:uid="{00000000-0005-0000-0000-0000CA000000}"/>
    <cellStyle name="20% - Énfasis4 3 3 2" xfId="206" xr:uid="{00000000-0005-0000-0000-0000CB000000}"/>
    <cellStyle name="20% - Énfasis4 3 4" xfId="207" xr:uid="{00000000-0005-0000-0000-0000CC000000}"/>
    <cellStyle name="20% - Énfasis4 3 4 2" xfId="208" xr:uid="{00000000-0005-0000-0000-0000CD000000}"/>
    <cellStyle name="20% - Énfasis4 3 5" xfId="209" xr:uid="{00000000-0005-0000-0000-0000CE000000}"/>
    <cellStyle name="20% - Énfasis4 4" xfId="210" xr:uid="{00000000-0005-0000-0000-0000CF000000}"/>
    <cellStyle name="20% - Énfasis4 4 2" xfId="211" xr:uid="{00000000-0005-0000-0000-0000D0000000}"/>
    <cellStyle name="20% - Énfasis4 4 2 2" xfId="212" xr:uid="{00000000-0005-0000-0000-0000D1000000}"/>
    <cellStyle name="20% - Énfasis4 4 2 2 2" xfId="213" xr:uid="{00000000-0005-0000-0000-0000D2000000}"/>
    <cellStyle name="20% - Énfasis4 4 2 3" xfId="214" xr:uid="{00000000-0005-0000-0000-0000D3000000}"/>
    <cellStyle name="20% - Énfasis4 4 2 3 2" xfId="215" xr:uid="{00000000-0005-0000-0000-0000D4000000}"/>
    <cellStyle name="20% - Énfasis4 4 2 4" xfId="216" xr:uid="{00000000-0005-0000-0000-0000D5000000}"/>
    <cellStyle name="20% - Énfasis4 4 3" xfId="217" xr:uid="{00000000-0005-0000-0000-0000D6000000}"/>
    <cellStyle name="20% - Énfasis4 4 3 2" xfId="218" xr:uid="{00000000-0005-0000-0000-0000D7000000}"/>
    <cellStyle name="20% - Énfasis4 4 4" xfId="219" xr:uid="{00000000-0005-0000-0000-0000D8000000}"/>
    <cellStyle name="20% - Énfasis4 4 4 2" xfId="220" xr:uid="{00000000-0005-0000-0000-0000D9000000}"/>
    <cellStyle name="20% - Énfasis4 4 5" xfId="221" xr:uid="{00000000-0005-0000-0000-0000DA000000}"/>
    <cellStyle name="20% - Énfasis4 5" xfId="222" xr:uid="{00000000-0005-0000-0000-0000DB000000}"/>
    <cellStyle name="20% - Énfasis4 5 2" xfId="223" xr:uid="{00000000-0005-0000-0000-0000DC000000}"/>
    <cellStyle name="20% - Énfasis4 5 2 2" xfId="224" xr:uid="{00000000-0005-0000-0000-0000DD000000}"/>
    <cellStyle name="20% - Énfasis4 5 3" xfId="225" xr:uid="{00000000-0005-0000-0000-0000DE000000}"/>
    <cellStyle name="20% - Énfasis4 5 3 2" xfId="226" xr:uid="{00000000-0005-0000-0000-0000DF000000}"/>
    <cellStyle name="20% - Énfasis4 5 4" xfId="227" xr:uid="{00000000-0005-0000-0000-0000E0000000}"/>
    <cellStyle name="20% - Énfasis4 6" xfId="228" xr:uid="{00000000-0005-0000-0000-0000E1000000}"/>
    <cellStyle name="20% - Énfasis4 6 2" xfId="229" xr:uid="{00000000-0005-0000-0000-0000E2000000}"/>
    <cellStyle name="20% - Énfasis4 6 2 2" xfId="230" xr:uid="{00000000-0005-0000-0000-0000E3000000}"/>
    <cellStyle name="20% - Énfasis4 6 3" xfId="231" xr:uid="{00000000-0005-0000-0000-0000E4000000}"/>
    <cellStyle name="20% - Énfasis4 6 3 2" xfId="232" xr:uid="{00000000-0005-0000-0000-0000E5000000}"/>
    <cellStyle name="20% - Énfasis4 6 4" xfId="233" xr:uid="{00000000-0005-0000-0000-0000E6000000}"/>
    <cellStyle name="20% - Énfasis4 7" xfId="234" xr:uid="{00000000-0005-0000-0000-0000E7000000}"/>
    <cellStyle name="20% - Énfasis4 7 2" xfId="235" xr:uid="{00000000-0005-0000-0000-0000E8000000}"/>
    <cellStyle name="20% - Énfasis4 8" xfId="236" xr:uid="{00000000-0005-0000-0000-0000E9000000}"/>
    <cellStyle name="20% - Énfasis4 8 2" xfId="237" xr:uid="{00000000-0005-0000-0000-0000EA000000}"/>
    <cellStyle name="20% - Énfasis4 9" xfId="238" xr:uid="{00000000-0005-0000-0000-0000EB000000}"/>
    <cellStyle name="20% - Énfasis5 2" xfId="239" xr:uid="{00000000-0005-0000-0000-0000EC000000}"/>
    <cellStyle name="20% - Énfasis5 2 2" xfId="240" xr:uid="{00000000-0005-0000-0000-0000ED000000}"/>
    <cellStyle name="20% - Énfasis5 2 2 2" xfId="241" xr:uid="{00000000-0005-0000-0000-0000EE000000}"/>
    <cellStyle name="20% - Énfasis5 2 2 2 2" xfId="242" xr:uid="{00000000-0005-0000-0000-0000EF000000}"/>
    <cellStyle name="20% - Énfasis5 2 2 3" xfId="243" xr:uid="{00000000-0005-0000-0000-0000F0000000}"/>
    <cellStyle name="20% - Énfasis5 2 2 3 2" xfId="244" xr:uid="{00000000-0005-0000-0000-0000F1000000}"/>
    <cellStyle name="20% - Énfasis5 2 2 4" xfId="245" xr:uid="{00000000-0005-0000-0000-0000F2000000}"/>
    <cellStyle name="20% - Énfasis5 2 3" xfId="246" xr:uid="{00000000-0005-0000-0000-0000F3000000}"/>
    <cellStyle name="20% - Énfasis5 2 3 2" xfId="247" xr:uid="{00000000-0005-0000-0000-0000F4000000}"/>
    <cellStyle name="20% - Énfasis5 2 3 2 2" xfId="248" xr:uid="{00000000-0005-0000-0000-0000F5000000}"/>
    <cellStyle name="20% - Énfasis5 2 3 3" xfId="249" xr:uid="{00000000-0005-0000-0000-0000F6000000}"/>
    <cellStyle name="20% - Énfasis5 2 3 3 2" xfId="250" xr:uid="{00000000-0005-0000-0000-0000F7000000}"/>
    <cellStyle name="20% - Énfasis5 2 3 4" xfId="251" xr:uid="{00000000-0005-0000-0000-0000F8000000}"/>
    <cellStyle name="20% - Énfasis5 2 4" xfId="252" xr:uid="{00000000-0005-0000-0000-0000F9000000}"/>
    <cellStyle name="20% - Énfasis5 2 4 2" xfId="253" xr:uid="{00000000-0005-0000-0000-0000FA000000}"/>
    <cellStyle name="20% - Énfasis5 2 5" xfId="254" xr:uid="{00000000-0005-0000-0000-0000FB000000}"/>
    <cellStyle name="20% - Énfasis5 2 5 2" xfId="255" xr:uid="{00000000-0005-0000-0000-0000FC000000}"/>
    <cellStyle name="20% - Énfasis5 2 6" xfId="256" xr:uid="{00000000-0005-0000-0000-0000FD000000}"/>
    <cellStyle name="20% - Énfasis5 3" xfId="257" xr:uid="{00000000-0005-0000-0000-0000FE000000}"/>
    <cellStyle name="20% - Énfasis5 3 2" xfId="258" xr:uid="{00000000-0005-0000-0000-0000FF000000}"/>
    <cellStyle name="20% - Énfasis5 3 2 2" xfId="259" xr:uid="{00000000-0005-0000-0000-000000010000}"/>
    <cellStyle name="20% - Énfasis5 3 2 2 2" xfId="260" xr:uid="{00000000-0005-0000-0000-000001010000}"/>
    <cellStyle name="20% - Énfasis5 3 2 3" xfId="261" xr:uid="{00000000-0005-0000-0000-000002010000}"/>
    <cellStyle name="20% - Énfasis5 3 2 3 2" xfId="262" xr:uid="{00000000-0005-0000-0000-000003010000}"/>
    <cellStyle name="20% - Énfasis5 3 2 4" xfId="263" xr:uid="{00000000-0005-0000-0000-000004010000}"/>
    <cellStyle name="20% - Énfasis5 3 3" xfId="264" xr:uid="{00000000-0005-0000-0000-000005010000}"/>
    <cellStyle name="20% - Énfasis5 3 3 2" xfId="265" xr:uid="{00000000-0005-0000-0000-000006010000}"/>
    <cellStyle name="20% - Énfasis5 3 4" xfId="266" xr:uid="{00000000-0005-0000-0000-000007010000}"/>
    <cellStyle name="20% - Énfasis5 3 4 2" xfId="267" xr:uid="{00000000-0005-0000-0000-000008010000}"/>
    <cellStyle name="20% - Énfasis5 3 5" xfId="268" xr:uid="{00000000-0005-0000-0000-000009010000}"/>
    <cellStyle name="20% - Énfasis5 4" xfId="269" xr:uid="{00000000-0005-0000-0000-00000A010000}"/>
    <cellStyle name="20% - Énfasis5 4 2" xfId="270" xr:uid="{00000000-0005-0000-0000-00000B010000}"/>
    <cellStyle name="20% - Énfasis5 4 2 2" xfId="271" xr:uid="{00000000-0005-0000-0000-00000C010000}"/>
    <cellStyle name="20% - Énfasis5 4 2 2 2" xfId="272" xr:uid="{00000000-0005-0000-0000-00000D010000}"/>
    <cellStyle name="20% - Énfasis5 4 2 3" xfId="273" xr:uid="{00000000-0005-0000-0000-00000E010000}"/>
    <cellStyle name="20% - Énfasis5 4 2 3 2" xfId="274" xr:uid="{00000000-0005-0000-0000-00000F010000}"/>
    <cellStyle name="20% - Énfasis5 4 2 4" xfId="275" xr:uid="{00000000-0005-0000-0000-000010010000}"/>
    <cellStyle name="20% - Énfasis5 4 3" xfId="276" xr:uid="{00000000-0005-0000-0000-000011010000}"/>
    <cellStyle name="20% - Énfasis5 4 3 2" xfId="277" xr:uid="{00000000-0005-0000-0000-000012010000}"/>
    <cellStyle name="20% - Énfasis5 4 4" xfId="278" xr:uid="{00000000-0005-0000-0000-000013010000}"/>
    <cellStyle name="20% - Énfasis5 4 4 2" xfId="279" xr:uid="{00000000-0005-0000-0000-000014010000}"/>
    <cellStyle name="20% - Énfasis5 4 5" xfId="280" xr:uid="{00000000-0005-0000-0000-000015010000}"/>
    <cellStyle name="20% - Énfasis5 5" xfId="281" xr:uid="{00000000-0005-0000-0000-000016010000}"/>
    <cellStyle name="20% - Énfasis5 5 2" xfId="282" xr:uid="{00000000-0005-0000-0000-000017010000}"/>
    <cellStyle name="20% - Énfasis5 5 2 2" xfId="283" xr:uid="{00000000-0005-0000-0000-000018010000}"/>
    <cellStyle name="20% - Énfasis5 5 3" xfId="284" xr:uid="{00000000-0005-0000-0000-000019010000}"/>
    <cellStyle name="20% - Énfasis5 5 3 2" xfId="285" xr:uid="{00000000-0005-0000-0000-00001A010000}"/>
    <cellStyle name="20% - Énfasis5 5 4" xfId="286" xr:uid="{00000000-0005-0000-0000-00001B010000}"/>
    <cellStyle name="20% - Énfasis5 6" xfId="287" xr:uid="{00000000-0005-0000-0000-00001C010000}"/>
    <cellStyle name="20% - Énfasis5 6 2" xfId="288" xr:uid="{00000000-0005-0000-0000-00001D010000}"/>
    <cellStyle name="20% - Énfasis5 6 2 2" xfId="289" xr:uid="{00000000-0005-0000-0000-00001E010000}"/>
    <cellStyle name="20% - Énfasis5 6 3" xfId="290" xr:uid="{00000000-0005-0000-0000-00001F010000}"/>
    <cellStyle name="20% - Énfasis5 6 3 2" xfId="291" xr:uid="{00000000-0005-0000-0000-000020010000}"/>
    <cellStyle name="20% - Énfasis5 6 4" xfId="292" xr:uid="{00000000-0005-0000-0000-000021010000}"/>
    <cellStyle name="20% - Énfasis5 7" xfId="293" xr:uid="{00000000-0005-0000-0000-000022010000}"/>
    <cellStyle name="20% - Énfasis5 7 2" xfId="294" xr:uid="{00000000-0005-0000-0000-000023010000}"/>
    <cellStyle name="20% - Énfasis5 8" xfId="295" xr:uid="{00000000-0005-0000-0000-000024010000}"/>
    <cellStyle name="20% - Énfasis5 8 2" xfId="296" xr:uid="{00000000-0005-0000-0000-000025010000}"/>
    <cellStyle name="20% - Énfasis5 9" xfId="297" xr:uid="{00000000-0005-0000-0000-000026010000}"/>
    <cellStyle name="20% - Énfasis6 2" xfId="298" xr:uid="{00000000-0005-0000-0000-000027010000}"/>
    <cellStyle name="20% - Énfasis6 2 2" xfId="299" xr:uid="{00000000-0005-0000-0000-000028010000}"/>
    <cellStyle name="20% - Énfasis6 2 2 2" xfId="300" xr:uid="{00000000-0005-0000-0000-000029010000}"/>
    <cellStyle name="20% - Énfasis6 2 2 2 2" xfId="301" xr:uid="{00000000-0005-0000-0000-00002A010000}"/>
    <cellStyle name="20% - Énfasis6 2 2 3" xfId="302" xr:uid="{00000000-0005-0000-0000-00002B010000}"/>
    <cellStyle name="20% - Énfasis6 2 2 3 2" xfId="303" xr:uid="{00000000-0005-0000-0000-00002C010000}"/>
    <cellStyle name="20% - Énfasis6 2 2 4" xfId="304" xr:uid="{00000000-0005-0000-0000-00002D010000}"/>
    <cellStyle name="20% - Énfasis6 2 3" xfId="305" xr:uid="{00000000-0005-0000-0000-00002E010000}"/>
    <cellStyle name="20% - Énfasis6 2 3 2" xfId="306" xr:uid="{00000000-0005-0000-0000-00002F010000}"/>
    <cellStyle name="20% - Énfasis6 2 3 2 2" xfId="307" xr:uid="{00000000-0005-0000-0000-000030010000}"/>
    <cellStyle name="20% - Énfasis6 2 3 3" xfId="308" xr:uid="{00000000-0005-0000-0000-000031010000}"/>
    <cellStyle name="20% - Énfasis6 2 3 3 2" xfId="309" xr:uid="{00000000-0005-0000-0000-000032010000}"/>
    <cellStyle name="20% - Énfasis6 2 3 4" xfId="310" xr:uid="{00000000-0005-0000-0000-000033010000}"/>
    <cellStyle name="20% - Énfasis6 2 4" xfId="311" xr:uid="{00000000-0005-0000-0000-000034010000}"/>
    <cellStyle name="20% - Énfasis6 2 4 2" xfId="312" xr:uid="{00000000-0005-0000-0000-000035010000}"/>
    <cellStyle name="20% - Énfasis6 2 5" xfId="313" xr:uid="{00000000-0005-0000-0000-000036010000}"/>
    <cellStyle name="20% - Énfasis6 2 5 2" xfId="314" xr:uid="{00000000-0005-0000-0000-000037010000}"/>
    <cellStyle name="20% - Énfasis6 2 6" xfId="315" xr:uid="{00000000-0005-0000-0000-000038010000}"/>
    <cellStyle name="20% - Énfasis6 3" xfId="316" xr:uid="{00000000-0005-0000-0000-000039010000}"/>
    <cellStyle name="20% - Énfasis6 3 2" xfId="317" xr:uid="{00000000-0005-0000-0000-00003A010000}"/>
    <cellStyle name="20% - Énfasis6 3 2 2" xfId="318" xr:uid="{00000000-0005-0000-0000-00003B010000}"/>
    <cellStyle name="20% - Énfasis6 3 2 2 2" xfId="319" xr:uid="{00000000-0005-0000-0000-00003C010000}"/>
    <cellStyle name="20% - Énfasis6 3 2 3" xfId="320" xr:uid="{00000000-0005-0000-0000-00003D010000}"/>
    <cellStyle name="20% - Énfasis6 3 2 3 2" xfId="321" xr:uid="{00000000-0005-0000-0000-00003E010000}"/>
    <cellStyle name="20% - Énfasis6 3 2 4" xfId="322" xr:uid="{00000000-0005-0000-0000-00003F010000}"/>
    <cellStyle name="20% - Énfasis6 3 3" xfId="323" xr:uid="{00000000-0005-0000-0000-000040010000}"/>
    <cellStyle name="20% - Énfasis6 3 3 2" xfId="324" xr:uid="{00000000-0005-0000-0000-000041010000}"/>
    <cellStyle name="20% - Énfasis6 3 4" xfId="325" xr:uid="{00000000-0005-0000-0000-000042010000}"/>
    <cellStyle name="20% - Énfasis6 3 4 2" xfId="326" xr:uid="{00000000-0005-0000-0000-000043010000}"/>
    <cellStyle name="20% - Énfasis6 3 5" xfId="327" xr:uid="{00000000-0005-0000-0000-000044010000}"/>
    <cellStyle name="20% - Énfasis6 4" xfId="328" xr:uid="{00000000-0005-0000-0000-000045010000}"/>
    <cellStyle name="20% - Énfasis6 4 2" xfId="329" xr:uid="{00000000-0005-0000-0000-000046010000}"/>
    <cellStyle name="20% - Énfasis6 4 2 2" xfId="330" xr:uid="{00000000-0005-0000-0000-000047010000}"/>
    <cellStyle name="20% - Énfasis6 4 2 2 2" xfId="331" xr:uid="{00000000-0005-0000-0000-000048010000}"/>
    <cellStyle name="20% - Énfasis6 4 2 3" xfId="332" xr:uid="{00000000-0005-0000-0000-000049010000}"/>
    <cellStyle name="20% - Énfasis6 4 2 3 2" xfId="333" xr:uid="{00000000-0005-0000-0000-00004A010000}"/>
    <cellStyle name="20% - Énfasis6 4 2 4" xfId="334" xr:uid="{00000000-0005-0000-0000-00004B010000}"/>
    <cellStyle name="20% - Énfasis6 4 3" xfId="335" xr:uid="{00000000-0005-0000-0000-00004C010000}"/>
    <cellStyle name="20% - Énfasis6 4 3 2" xfId="336" xr:uid="{00000000-0005-0000-0000-00004D010000}"/>
    <cellStyle name="20% - Énfasis6 4 4" xfId="337" xr:uid="{00000000-0005-0000-0000-00004E010000}"/>
    <cellStyle name="20% - Énfasis6 4 4 2" xfId="338" xr:uid="{00000000-0005-0000-0000-00004F010000}"/>
    <cellStyle name="20% - Énfasis6 4 5" xfId="339" xr:uid="{00000000-0005-0000-0000-000050010000}"/>
    <cellStyle name="20% - Énfasis6 5" xfId="340" xr:uid="{00000000-0005-0000-0000-000051010000}"/>
    <cellStyle name="20% - Énfasis6 5 2" xfId="341" xr:uid="{00000000-0005-0000-0000-000052010000}"/>
    <cellStyle name="20% - Énfasis6 5 2 2" xfId="342" xr:uid="{00000000-0005-0000-0000-000053010000}"/>
    <cellStyle name="20% - Énfasis6 5 3" xfId="343" xr:uid="{00000000-0005-0000-0000-000054010000}"/>
    <cellStyle name="20% - Énfasis6 5 3 2" xfId="344" xr:uid="{00000000-0005-0000-0000-000055010000}"/>
    <cellStyle name="20% - Énfasis6 5 4" xfId="345" xr:uid="{00000000-0005-0000-0000-000056010000}"/>
    <cellStyle name="20% - Énfasis6 6" xfId="346" xr:uid="{00000000-0005-0000-0000-000057010000}"/>
    <cellStyle name="20% - Énfasis6 6 2" xfId="347" xr:uid="{00000000-0005-0000-0000-000058010000}"/>
    <cellStyle name="20% - Énfasis6 6 2 2" xfId="348" xr:uid="{00000000-0005-0000-0000-000059010000}"/>
    <cellStyle name="20% - Énfasis6 6 3" xfId="349" xr:uid="{00000000-0005-0000-0000-00005A010000}"/>
    <cellStyle name="20% - Énfasis6 6 3 2" xfId="350" xr:uid="{00000000-0005-0000-0000-00005B010000}"/>
    <cellStyle name="20% - Énfasis6 6 4" xfId="351" xr:uid="{00000000-0005-0000-0000-00005C010000}"/>
    <cellStyle name="20% - Énfasis6 7" xfId="352" xr:uid="{00000000-0005-0000-0000-00005D010000}"/>
    <cellStyle name="20% - Énfasis6 7 2" xfId="353" xr:uid="{00000000-0005-0000-0000-00005E010000}"/>
    <cellStyle name="20% - Énfasis6 8" xfId="354" xr:uid="{00000000-0005-0000-0000-00005F010000}"/>
    <cellStyle name="20% - Énfasis6 8 2" xfId="355" xr:uid="{00000000-0005-0000-0000-000060010000}"/>
    <cellStyle name="20% - Énfasis6 9" xfId="356" xr:uid="{00000000-0005-0000-0000-000061010000}"/>
    <cellStyle name="40% - Énfasis1 2" xfId="357" xr:uid="{00000000-0005-0000-0000-000062010000}"/>
    <cellStyle name="40% - Énfasis1 2 2" xfId="358" xr:uid="{00000000-0005-0000-0000-000063010000}"/>
    <cellStyle name="40% - Énfasis1 2 2 2" xfId="359" xr:uid="{00000000-0005-0000-0000-000064010000}"/>
    <cellStyle name="40% - Énfasis1 2 2 2 2" xfId="360" xr:uid="{00000000-0005-0000-0000-000065010000}"/>
    <cellStyle name="40% - Énfasis1 2 2 3" xfId="361" xr:uid="{00000000-0005-0000-0000-000066010000}"/>
    <cellStyle name="40% - Énfasis1 2 2 3 2" xfId="362" xr:uid="{00000000-0005-0000-0000-000067010000}"/>
    <cellStyle name="40% - Énfasis1 2 2 4" xfId="363" xr:uid="{00000000-0005-0000-0000-000068010000}"/>
    <cellStyle name="40% - Énfasis1 2 3" xfId="364" xr:uid="{00000000-0005-0000-0000-000069010000}"/>
    <cellStyle name="40% - Énfasis1 2 3 2" xfId="365" xr:uid="{00000000-0005-0000-0000-00006A010000}"/>
    <cellStyle name="40% - Énfasis1 2 3 2 2" xfId="366" xr:uid="{00000000-0005-0000-0000-00006B010000}"/>
    <cellStyle name="40% - Énfasis1 2 3 3" xfId="367" xr:uid="{00000000-0005-0000-0000-00006C010000}"/>
    <cellStyle name="40% - Énfasis1 2 3 3 2" xfId="368" xr:uid="{00000000-0005-0000-0000-00006D010000}"/>
    <cellStyle name="40% - Énfasis1 2 3 4" xfId="369" xr:uid="{00000000-0005-0000-0000-00006E010000}"/>
    <cellStyle name="40% - Énfasis1 2 4" xfId="370" xr:uid="{00000000-0005-0000-0000-00006F010000}"/>
    <cellStyle name="40% - Énfasis1 2 4 2" xfId="371" xr:uid="{00000000-0005-0000-0000-000070010000}"/>
    <cellStyle name="40% - Énfasis1 2 5" xfId="372" xr:uid="{00000000-0005-0000-0000-000071010000}"/>
    <cellStyle name="40% - Énfasis1 2 5 2" xfId="373" xr:uid="{00000000-0005-0000-0000-000072010000}"/>
    <cellStyle name="40% - Énfasis1 2 6" xfId="374" xr:uid="{00000000-0005-0000-0000-000073010000}"/>
    <cellStyle name="40% - Énfasis1 3" xfId="375" xr:uid="{00000000-0005-0000-0000-000074010000}"/>
    <cellStyle name="40% - Énfasis1 3 2" xfId="376" xr:uid="{00000000-0005-0000-0000-000075010000}"/>
    <cellStyle name="40% - Énfasis1 3 2 2" xfId="377" xr:uid="{00000000-0005-0000-0000-000076010000}"/>
    <cellStyle name="40% - Énfasis1 3 2 2 2" xfId="378" xr:uid="{00000000-0005-0000-0000-000077010000}"/>
    <cellStyle name="40% - Énfasis1 3 2 3" xfId="379" xr:uid="{00000000-0005-0000-0000-000078010000}"/>
    <cellStyle name="40% - Énfasis1 3 2 3 2" xfId="380" xr:uid="{00000000-0005-0000-0000-000079010000}"/>
    <cellStyle name="40% - Énfasis1 3 2 4" xfId="381" xr:uid="{00000000-0005-0000-0000-00007A010000}"/>
    <cellStyle name="40% - Énfasis1 3 3" xfId="382" xr:uid="{00000000-0005-0000-0000-00007B010000}"/>
    <cellStyle name="40% - Énfasis1 3 3 2" xfId="383" xr:uid="{00000000-0005-0000-0000-00007C010000}"/>
    <cellStyle name="40% - Énfasis1 3 4" xfId="384" xr:uid="{00000000-0005-0000-0000-00007D010000}"/>
    <cellStyle name="40% - Énfasis1 3 4 2" xfId="385" xr:uid="{00000000-0005-0000-0000-00007E010000}"/>
    <cellStyle name="40% - Énfasis1 3 5" xfId="386" xr:uid="{00000000-0005-0000-0000-00007F010000}"/>
    <cellStyle name="40% - Énfasis1 4" xfId="387" xr:uid="{00000000-0005-0000-0000-000080010000}"/>
    <cellStyle name="40% - Énfasis1 4 2" xfId="388" xr:uid="{00000000-0005-0000-0000-000081010000}"/>
    <cellStyle name="40% - Énfasis1 4 2 2" xfId="389" xr:uid="{00000000-0005-0000-0000-000082010000}"/>
    <cellStyle name="40% - Énfasis1 4 2 2 2" xfId="390" xr:uid="{00000000-0005-0000-0000-000083010000}"/>
    <cellStyle name="40% - Énfasis1 4 2 3" xfId="391" xr:uid="{00000000-0005-0000-0000-000084010000}"/>
    <cellStyle name="40% - Énfasis1 4 2 3 2" xfId="392" xr:uid="{00000000-0005-0000-0000-000085010000}"/>
    <cellStyle name="40% - Énfasis1 4 2 4" xfId="393" xr:uid="{00000000-0005-0000-0000-000086010000}"/>
    <cellStyle name="40% - Énfasis1 4 3" xfId="394" xr:uid="{00000000-0005-0000-0000-000087010000}"/>
    <cellStyle name="40% - Énfasis1 4 3 2" xfId="395" xr:uid="{00000000-0005-0000-0000-000088010000}"/>
    <cellStyle name="40% - Énfasis1 4 4" xfId="396" xr:uid="{00000000-0005-0000-0000-000089010000}"/>
    <cellStyle name="40% - Énfasis1 4 4 2" xfId="397" xr:uid="{00000000-0005-0000-0000-00008A010000}"/>
    <cellStyle name="40% - Énfasis1 4 5" xfId="398" xr:uid="{00000000-0005-0000-0000-00008B010000}"/>
    <cellStyle name="40% - Énfasis1 5" xfId="399" xr:uid="{00000000-0005-0000-0000-00008C010000}"/>
    <cellStyle name="40% - Énfasis1 5 2" xfId="400" xr:uid="{00000000-0005-0000-0000-00008D010000}"/>
    <cellStyle name="40% - Énfasis1 5 2 2" xfId="401" xr:uid="{00000000-0005-0000-0000-00008E010000}"/>
    <cellStyle name="40% - Énfasis1 5 3" xfId="402" xr:uid="{00000000-0005-0000-0000-00008F010000}"/>
    <cellStyle name="40% - Énfasis1 5 3 2" xfId="403" xr:uid="{00000000-0005-0000-0000-000090010000}"/>
    <cellStyle name="40% - Énfasis1 5 4" xfId="404" xr:uid="{00000000-0005-0000-0000-000091010000}"/>
    <cellStyle name="40% - Énfasis1 6" xfId="405" xr:uid="{00000000-0005-0000-0000-000092010000}"/>
    <cellStyle name="40% - Énfasis1 6 2" xfId="406" xr:uid="{00000000-0005-0000-0000-000093010000}"/>
    <cellStyle name="40% - Énfasis1 6 2 2" xfId="407" xr:uid="{00000000-0005-0000-0000-000094010000}"/>
    <cellStyle name="40% - Énfasis1 6 3" xfId="408" xr:uid="{00000000-0005-0000-0000-000095010000}"/>
    <cellStyle name="40% - Énfasis1 6 3 2" xfId="409" xr:uid="{00000000-0005-0000-0000-000096010000}"/>
    <cellStyle name="40% - Énfasis1 6 4" xfId="410" xr:uid="{00000000-0005-0000-0000-000097010000}"/>
    <cellStyle name="40% - Énfasis1 7" xfId="411" xr:uid="{00000000-0005-0000-0000-000098010000}"/>
    <cellStyle name="40% - Énfasis1 7 2" xfId="412" xr:uid="{00000000-0005-0000-0000-000099010000}"/>
    <cellStyle name="40% - Énfasis1 8" xfId="413" xr:uid="{00000000-0005-0000-0000-00009A010000}"/>
    <cellStyle name="40% - Énfasis1 8 2" xfId="414" xr:uid="{00000000-0005-0000-0000-00009B010000}"/>
    <cellStyle name="40% - Énfasis1 9" xfId="415" xr:uid="{00000000-0005-0000-0000-00009C010000}"/>
    <cellStyle name="40% - Énfasis2 2" xfId="416" xr:uid="{00000000-0005-0000-0000-00009D010000}"/>
    <cellStyle name="40% - Énfasis2 2 2" xfId="417" xr:uid="{00000000-0005-0000-0000-00009E010000}"/>
    <cellStyle name="40% - Énfasis2 2 2 2" xfId="418" xr:uid="{00000000-0005-0000-0000-00009F010000}"/>
    <cellStyle name="40% - Énfasis2 2 2 2 2" xfId="419" xr:uid="{00000000-0005-0000-0000-0000A0010000}"/>
    <cellStyle name="40% - Énfasis2 2 2 3" xfId="420" xr:uid="{00000000-0005-0000-0000-0000A1010000}"/>
    <cellStyle name="40% - Énfasis2 2 2 3 2" xfId="421" xr:uid="{00000000-0005-0000-0000-0000A2010000}"/>
    <cellStyle name="40% - Énfasis2 2 2 4" xfId="422" xr:uid="{00000000-0005-0000-0000-0000A3010000}"/>
    <cellStyle name="40% - Énfasis2 2 3" xfId="423" xr:uid="{00000000-0005-0000-0000-0000A4010000}"/>
    <cellStyle name="40% - Énfasis2 2 3 2" xfId="424" xr:uid="{00000000-0005-0000-0000-0000A5010000}"/>
    <cellStyle name="40% - Énfasis2 2 3 2 2" xfId="425" xr:uid="{00000000-0005-0000-0000-0000A6010000}"/>
    <cellStyle name="40% - Énfasis2 2 3 3" xfId="426" xr:uid="{00000000-0005-0000-0000-0000A7010000}"/>
    <cellStyle name="40% - Énfasis2 2 3 3 2" xfId="427" xr:uid="{00000000-0005-0000-0000-0000A8010000}"/>
    <cellStyle name="40% - Énfasis2 2 3 4" xfId="428" xr:uid="{00000000-0005-0000-0000-0000A9010000}"/>
    <cellStyle name="40% - Énfasis2 2 4" xfId="429" xr:uid="{00000000-0005-0000-0000-0000AA010000}"/>
    <cellStyle name="40% - Énfasis2 2 4 2" xfId="430" xr:uid="{00000000-0005-0000-0000-0000AB010000}"/>
    <cellStyle name="40% - Énfasis2 2 5" xfId="431" xr:uid="{00000000-0005-0000-0000-0000AC010000}"/>
    <cellStyle name="40% - Énfasis2 2 5 2" xfId="432" xr:uid="{00000000-0005-0000-0000-0000AD010000}"/>
    <cellStyle name="40% - Énfasis2 2 6" xfId="433" xr:uid="{00000000-0005-0000-0000-0000AE010000}"/>
    <cellStyle name="40% - Énfasis2 3" xfId="434" xr:uid="{00000000-0005-0000-0000-0000AF010000}"/>
    <cellStyle name="40% - Énfasis2 3 2" xfId="435" xr:uid="{00000000-0005-0000-0000-0000B0010000}"/>
    <cellStyle name="40% - Énfasis2 3 2 2" xfId="436" xr:uid="{00000000-0005-0000-0000-0000B1010000}"/>
    <cellStyle name="40% - Énfasis2 3 2 2 2" xfId="437" xr:uid="{00000000-0005-0000-0000-0000B2010000}"/>
    <cellStyle name="40% - Énfasis2 3 2 3" xfId="438" xr:uid="{00000000-0005-0000-0000-0000B3010000}"/>
    <cellStyle name="40% - Énfasis2 3 2 3 2" xfId="439" xr:uid="{00000000-0005-0000-0000-0000B4010000}"/>
    <cellStyle name="40% - Énfasis2 3 2 4" xfId="440" xr:uid="{00000000-0005-0000-0000-0000B5010000}"/>
    <cellStyle name="40% - Énfasis2 3 3" xfId="441" xr:uid="{00000000-0005-0000-0000-0000B6010000}"/>
    <cellStyle name="40% - Énfasis2 3 3 2" xfId="442" xr:uid="{00000000-0005-0000-0000-0000B7010000}"/>
    <cellStyle name="40% - Énfasis2 3 4" xfId="443" xr:uid="{00000000-0005-0000-0000-0000B8010000}"/>
    <cellStyle name="40% - Énfasis2 3 4 2" xfId="444" xr:uid="{00000000-0005-0000-0000-0000B9010000}"/>
    <cellStyle name="40% - Énfasis2 3 5" xfId="445" xr:uid="{00000000-0005-0000-0000-0000BA010000}"/>
    <cellStyle name="40% - Énfasis2 4" xfId="446" xr:uid="{00000000-0005-0000-0000-0000BB010000}"/>
    <cellStyle name="40% - Énfasis2 4 2" xfId="447" xr:uid="{00000000-0005-0000-0000-0000BC010000}"/>
    <cellStyle name="40% - Énfasis2 4 2 2" xfId="448" xr:uid="{00000000-0005-0000-0000-0000BD010000}"/>
    <cellStyle name="40% - Énfasis2 4 2 2 2" xfId="449" xr:uid="{00000000-0005-0000-0000-0000BE010000}"/>
    <cellStyle name="40% - Énfasis2 4 2 3" xfId="450" xr:uid="{00000000-0005-0000-0000-0000BF010000}"/>
    <cellStyle name="40% - Énfasis2 4 2 3 2" xfId="451" xr:uid="{00000000-0005-0000-0000-0000C0010000}"/>
    <cellStyle name="40% - Énfasis2 4 2 4" xfId="452" xr:uid="{00000000-0005-0000-0000-0000C1010000}"/>
    <cellStyle name="40% - Énfasis2 4 3" xfId="453" xr:uid="{00000000-0005-0000-0000-0000C2010000}"/>
    <cellStyle name="40% - Énfasis2 4 3 2" xfId="454" xr:uid="{00000000-0005-0000-0000-0000C3010000}"/>
    <cellStyle name="40% - Énfasis2 4 4" xfId="455" xr:uid="{00000000-0005-0000-0000-0000C4010000}"/>
    <cellStyle name="40% - Énfasis2 4 4 2" xfId="456" xr:uid="{00000000-0005-0000-0000-0000C5010000}"/>
    <cellStyle name="40% - Énfasis2 4 5" xfId="457" xr:uid="{00000000-0005-0000-0000-0000C6010000}"/>
    <cellStyle name="40% - Énfasis2 5" xfId="458" xr:uid="{00000000-0005-0000-0000-0000C7010000}"/>
    <cellStyle name="40% - Énfasis2 5 2" xfId="459" xr:uid="{00000000-0005-0000-0000-0000C8010000}"/>
    <cellStyle name="40% - Énfasis2 5 2 2" xfId="460" xr:uid="{00000000-0005-0000-0000-0000C9010000}"/>
    <cellStyle name="40% - Énfasis2 5 3" xfId="461" xr:uid="{00000000-0005-0000-0000-0000CA010000}"/>
    <cellStyle name="40% - Énfasis2 5 3 2" xfId="462" xr:uid="{00000000-0005-0000-0000-0000CB010000}"/>
    <cellStyle name="40% - Énfasis2 5 4" xfId="463" xr:uid="{00000000-0005-0000-0000-0000CC010000}"/>
    <cellStyle name="40% - Énfasis2 6" xfId="464" xr:uid="{00000000-0005-0000-0000-0000CD010000}"/>
    <cellStyle name="40% - Énfasis2 6 2" xfId="465" xr:uid="{00000000-0005-0000-0000-0000CE010000}"/>
    <cellStyle name="40% - Énfasis2 6 2 2" xfId="466" xr:uid="{00000000-0005-0000-0000-0000CF010000}"/>
    <cellStyle name="40% - Énfasis2 6 3" xfId="467" xr:uid="{00000000-0005-0000-0000-0000D0010000}"/>
    <cellStyle name="40% - Énfasis2 6 3 2" xfId="468" xr:uid="{00000000-0005-0000-0000-0000D1010000}"/>
    <cellStyle name="40% - Énfasis2 6 4" xfId="469" xr:uid="{00000000-0005-0000-0000-0000D2010000}"/>
    <cellStyle name="40% - Énfasis2 7" xfId="470" xr:uid="{00000000-0005-0000-0000-0000D3010000}"/>
    <cellStyle name="40% - Énfasis2 7 2" xfId="471" xr:uid="{00000000-0005-0000-0000-0000D4010000}"/>
    <cellStyle name="40% - Énfasis2 8" xfId="472" xr:uid="{00000000-0005-0000-0000-0000D5010000}"/>
    <cellStyle name="40% - Énfasis2 8 2" xfId="473" xr:uid="{00000000-0005-0000-0000-0000D6010000}"/>
    <cellStyle name="40% - Énfasis2 9" xfId="474" xr:uid="{00000000-0005-0000-0000-0000D7010000}"/>
    <cellStyle name="40% - Énfasis3 2" xfId="475" xr:uid="{00000000-0005-0000-0000-0000D8010000}"/>
    <cellStyle name="40% - Énfasis3 2 2" xfId="476" xr:uid="{00000000-0005-0000-0000-0000D9010000}"/>
    <cellStyle name="40% - Énfasis3 2 2 2" xfId="477" xr:uid="{00000000-0005-0000-0000-0000DA010000}"/>
    <cellStyle name="40% - Énfasis3 2 2 2 2" xfId="478" xr:uid="{00000000-0005-0000-0000-0000DB010000}"/>
    <cellStyle name="40% - Énfasis3 2 2 3" xfId="479" xr:uid="{00000000-0005-0000-0000-0000DC010000}"/>
    <cellStyle name="40% - Énfasis3 2 2 3 2" xfId="480" xr:uid="{00000000-0005-0000-0000-0000DD010000}"/>
    <cellStyle name="40% - Énfasis3 2 2 4" xfId="481" xr:uid="{00000000-0005-0000-0000-0000DE010000}"/>
    <cellStyle name="40% - Énfasis3 2 3" xfId="482" xr:uid="{00000000-0005-0000-0000-0000DF010000}"/>
    <cellStyle name="40% - Énfasis3 2 3 2" xfId="483" xr:uid="{00000000-0005-0000-0000-0000E0010000}"/>
    <cellStyle name="40% - Énfasis3 2 3 2 2" xfId="484" xr:uid="{00000000-0005-0000-0000-0000E1010000}"/>
    <cellStyle name="40% - Énfasis3 2 3 3" xfId="485" xr:uid="{00000000-0005-0000-0000-0000E2010000}"/>
    <cellStyle name="40% - Énfasis3 2 3 3 2" xfId="486" xr:uid="{00000000-0005-0000-0000-0000E3010000}"/>
    <cellStyle name="40% - Énfasis3 2 3 4" xfId="487" xr:uid="{00000000-0005-0000-0000-0000E4010000}"/>
    <cellStyle name="40% - Énfasis3 2 4" xfId="488" xr:uid="{00000000-0005-0000-0000-0000E5010000}"/>
    <cellStyle name="40% - Énfasis3 2 4 2" xfId="489" xr:uid="{00000000-0005-0000-0000-0000E6010000}"/>
    <cellStyle name="40% - Énfasis3 2 5" xfId="490" xr:uid="{00000000-0005-0000-0000-0000E7010000}"/>
    <cellStyle name="40% - Énfasis3 2 5 2" xfId="491" xr:uid="{00000000-0005-0000-0000-0000E8010000}"/>
    <cellStyle name="40% - Énfasis3 2 6" xfId="492" xr:uid="{00000000-0005-0000-0000-0000E9010000}"/>
    <cellStyle name="40% - Énfasis3 3" xfId="493" xr:uid="{00000000-0005-0000-0000-0000EA010000}"/>
    <cellStyle name="40% - Énfasis3 3 2" xfId="494" xr:uid="{00000000-0005-0000-0000-0000EB010000}"/>
    <cellStyle name="40% - Énfasis3 3 2 2" xfId="495" xr:uid="{00000000-0005-0000-0000-0000EC010000}"/>
    <cellStyle name="40% - Énfasis3 3 2 2 2" xfId="496" xr:uid="{00000000-0005-0000-0000-0000ED010000}"/>
    <cellStyle name="40% - Énfasis3 3 2 3" xfId="497" xr:uid="{00000000-0005-0000-0000-0000EE010000}"/>
    <cellStyle name="40% - Énfasis3 3 2 3 2" xfId="498" xr:uid="{00000000-0005-0000-0000-0000EF010000}"/>
    <cellStyle name="40% - Énfasis3 3 2 4" xfId="499" xr:uid="{00000000-0005-0000-0000-0000F0010000}"/>
    <cellStyle name="40% - Énfasis3 3 3" xfId="500" xr:uid="{00000000-0005-0000-0000-0000F1010000}"/>
    <cellStyle name="40% - Énfasis3 3 3 2" xfId="501" xr:uid="{00000000-0005-0000-0000-0000F2010000}"/>
    <cellStyle name="40% - Énfasis3 3 4" xfId="502" xr:uid="{00000000-0005-0000-0000-0000F3010000}"/>
    <cellStyle name="40% - Énfasis3 3 4 2" xfId="503" xr:uid="{00000000-0005-0000-0000-0000F4010000}"/>
    <cellStyle name="40% - Énfasis3 3 5" xfId="504" xr:uid="{00000000-0005-0000-0000-0000F5010000}"/>
    <cellStyle name="40% - Énfasis3 4" xfId="505" xr:uid="{00000000-0005-0000-0000-0000F6010000}"/>
    <cellStyle name="40% - Énfasis3 4 2" xfId="506" xr:uid="{00000000-0005-0000-0000-0000F7010000}"/>
    <cellStyle name="40% - Énfasis3 4 2 2" xfId="507" xr:uid="{00000000-0005-0000-0000-0000F8010000}"/>
    <cellStyle name="40% - Énfasis3 4 2 2 2" xfId="508" xr:uid="{00000000-0005-0000-0000-0000F9010000}"/>
    <cellStyle name="40% - Énfasis3 4 2 3" xfId="509" xr:uid="{00000000-0005-0000-0000-0000FA010000}"/>
    <cellStyle name="40% - Énfasis3 4 2 3 2" xfId="510" xr:uid="{00000000-0005-0000-0000-0000FB010000}"/>
    <cellStyle name="40% - Énfasis3 4 2 4" xfId="511" xr:uid="{00000000-0005-0000-0000-0000FC010000}"/>
    <cellStyle name="40% - Énfasis3 4 3" xfId="512" xr:uid="{00000000-0005-0000-0000-0000FD010000}"/>
    <cellStyle name="40% - Énfasis3 4 3 2" xfId="513" xr:uid="{00000000-0005-0000-0000-0000FE010000}"/>
    <cellStyle name="40% - Énfasis3 4 4" xfId="514" xr:uid="{00000000-0005-0000-0000-0000FF010000}"/>
    <cellStyle name="40% - Énfasis3 4 4 2" xfId="515" xr:uid="{00000000-0005-0000-0000-000000020000}"/>
    <cellStyle name="40% - Énfasis3 4 5" xfId="516" xr:uid="{00000000-0005-0000-0000-000001020000}"/>
    <cellStyle name="40% - Énfasis3 5" xfId="517" xr:uid="{00000000-0005-0000-0000-000002020000}"/>
    <cellStyle name="40% - Énfasis3 5 2" xfId="518" xr:uid="{00000000-0005-0000-0000-000003020000}"/>
    <cellStyle name="40% - Énfasis3 5 2 2" xfId="519" xr:uid="{00000000-0005-0000-0000-000004020000}"/>
    <cellStyle name="40% - Énfasis3 5 3" xfId="520" xr:uid="{00000000-0005-0000-0000-000005020000}"/>
    <cellStyle name="40% - Énfasis3 5 3 2" xfId="521" xr:uid="{00000000-0005-0000-0000-000006020000}"/>
    <cellStyle name="40% - Énfasis3 5 4" xfId="522" xr:uid="{00000000-0005-0000-0000-000007020000}"/>
    <cellStyle name="40% - Énfasis3 6" xfId="523" xr:uid="{00000000-0005-0000-0000-000008020000}"/>
    <cellStyle name="40% - Énfasis3 6 2" xfId="524" xr:uid="{00000000-0005-0000-0000-000009020000}"/>
    <cellStyle name="40% - Énfasis3 6 2 2" xfId="525" xr:uid="{00000000-0005-0000-0000-00000A020000}"/>
    <cellStyle name="40% - Énfasis3 6 3" xfId="526" xr:uid="{00000000-0005-0000-0000-00000B020000}"/>
    <cellStyle name="40% - Énfasis3 6 3 2" xfId="527" xr:uid="{00000000-0005-0000-0000-00000C020000}"/>
    <cellStyle name="40% - Énfasis3 6 4" xfId="528" xr:uid="{00000000-0005-0000-0000-00000D020000}"/>
    <cellStyle name="40% - Énfasis3 7" xfId="529" xr:uid="{00000000-0005-0000-0000-00000E020000}"/>
    <cellStyle name="40% - Énfasis3 7 2" xfId="530" xr:uid="{00000000-0005-0000-0000-00000F020000}"/>
    <cellStyle name="40% - Énfasis3 8" xfId="531" xr:uid="{00000000-0005-0000-0000-000010020000}"/>
    <cellStyle name="40% - Énfasis3 8 2" xfId="532" xr:uid="{00000000-0005-0000-0000-000011020000}"/>
    <cellStyle name="40% - Énfasis3 9" xfId="533" xr:uid="{00000000-0005-0000-0000-000012020000}"/>
    <cellStyle name="40% - Énfasis4 2" xfId="534" xr:uid="{00000000-0005-0000-0000-000013020000}"/>
    <cellStyle name="40% - Énfasis4 2 2" xfId="535" xr:uid="{00000000-0005-0000-0000-000014020000}"/>
    <cellStyle name="40% - Énfasis4 2 2 2" xfId="536" xr:uid="{00000000-0005-0000-0000-000015020000}"/>
    <cellStyle name="40% - Énfasis4 2 2 2 2" xfId="537" xr:uid="{00000000-0005-0000-0000-000016020000}"/>
    <cellStyle name="40% - Énfasis4 2 2 3" xfId="538" xr:uid="{00000000-0005-0000-0000-000017020000}"/>
    <cellStyle name="40% - Énfasis4 2 2 3 2" xfId="539" xr:uid="{00000000-0005-0000-0000-000018020000}"/>
    <cellStyle name="40% - Énfasis4 2 2 4" xfId="540" xr:uid="{00000000-0005-0000-0000-000019020000}"/>
    <cellStyle name="40% - Énfasis4 2 3" xfId="541" xr:uid="{00000000-0005-0000-0000-00001A020000}"/>
    <cellStyle name="40% - Énfasis4 2 3 2" xfId="542" xr:uid="{00000000-0005-0000-0000-00001B020000}"/>
    <cellStyle name="40% - Énfasis4 2 3 2 2" xfId="543" xr:uid="{00000000-0005-0000-0000-00001C020000}"/>
    <cellStyle name="40% - Énfasis4 2 3 3" xfId="544" xr:uid="{00000000-0005-0000-0000-00001D020000}"/>
    <cellStyle name="40% - Énfasis4 2 3 3 2" xfId="545" xr:uid="{00000000-0005-0000-0000-00001E020000}"/>
    <cellStyle name="40% - Énfasis4 2 3 4" xfId="546" xr:uid="{00000000-0005-0000-0000-00001F020000}"/>
    <cellStyle name="40% - Énfasis4 2 4" xfId="547" xr:uid="{00000000-0005-0000-0000-000020020000}"/>
    <cellStyle name="40% - Énfasis4 2 4 2" xfId="548" xr:uid="{00000000-0005-0000-0000-000021020000}"/>
    <cellStyle name="40% - Énfasis4 2 5" xfId="549" xr:uid="{00000000-0005-0000-0000-000022020000}"/>
    <cellStyle name="40% - Énfasis4 2 5 2" xfId="550" xr:uid="{00000000-0005-0000-0000-000023020000}"/>
    <cellStyle name="40% - Énfasis4 2 6" xfId="551" xr:uid="{00000000-0005-0000-0000-000024020000}"/>
    <cellStyle name="40% - Énfasis4 3" xfId="552" xr:uid="{00000000-0005-0000-0000-000025020000}"/>
    <cellStyle name="40% - Énfasis4 3 2" xfId="553" xr:uid="{00000000-0005-0000-0000-000026020000}"/>
    <cellStyle name="40% - Énfasis4 3 2 2" xfId="554" xr:uid="{00000000-0005-0000-0000-000027020000}"/>
    <cellStyle name="40% - Énfasis4 3 2 2 2" xfId="555" xr:uid="{00000000-0005-0000-0000-000028020000}"/>
    <cellStyle name="40% - Énfasis4 3 2 3" xfId="556" xr:uid="{00000000-0005-0000-0000-000029020000}"/>
    <cellStyle name="40% - Énfasis4 3 2 3 2" xfId="557" xr:uid="{00000000-0005-0000-0000-00002A020000}"/>
    <cellStyle name="40% - Énfasis4 3 2 4" xfId="558" xr:uid="{00000000-0005-0000-0000-00002B020000}"/>
    <cellStyle name="40% - Énfasis4 3 3" xfId="559" xr:uid="{00000000-0005-0000-0000-00002C020000}"/>
    <cellStyle name="40% - Énfasis4 3 3 2" xfId="560" xr:uid="{00000000-0005-0000-0000-00002D020000}"/>
    <cellStyle name="40% - Énfasis4 3 4" xfId="561" xr:uid="{00000000-0005-0000-0000-00002E020000}"/>
    <cellStyle name="40% - Énfasis4 3 4 2" xfId="562" xr:uid="{00000000-0005-0000-0000-00002F020000}"/>
    <cellStyle name="40% - Énfasis4 3 5" xfId="563" xr:uid="{00000000-0005-0000-0000-000030020000}"/>
    <cellStyle name="40% - Énfasis4 4" xfId="564" xr:uid="{00000000-0005-0000-0000-000031020000}"/>
    <cellStyle name="40% - Énfasis4 4 2" xfId="565" xr:uid="{00000000-0005-0000-0000-000032020000}"/>
    <cellStyle name="40% - Énfasis4 4 2 2" xfId="566" xr:uid="{00000000-0005-0000-0000-000033020000}"/>
    <cellStyle name="40% - Énfasis4 4 2 2 2" xfId="567" xr:uid="{00000000-0005-0000-0000-000034020000}"/>
    <cellStyle name="40% - Énfasis4 4 2 3" xfId="568" xr:uid="{00000000-0005-0000-0000-000035020000}"/>
    <cellStyle name="40% - Énfasis4 4 2 3 2" xfId="569" xr:uid="{00000000-0005-0000-0000-000036020000}"/>
    <cellStyle name="40% - Énfasis4 4 2 4" xfId="570" xr:uid="{00000000-0005-0000-0000-000037020000}"/>
    <cellStyle name="40% - Énfasis4 4 3" xfId="571" xr:uid="{00000000-0005-0000-0000-000038020000}"/>
    <cellStyle name="40% - Énfasis4 4 3 2" xfId="572" xr:uid="{00000000-0005-0000-0000-000039020000}"/>
    <cellStyle name="40% - Énfasis4 4 4" xfId="573" xr:uid="{00000000-0005-0000-0000-00003A020000}"/>
    <cellStyle name="40% - Énfasis4 4 4 2" xfId="574" xr:uid="{00000000-0005-0000-0000-00003B020000}"/>
    <cellStyle name="40% - Énfasis4 4 5" xfId="575" xr:uid="{00000000-0005-0000-0000-00003C020000}"/>
    <cellStyle name="40% - Énfasis4 5" xfId="576" xr:uid="{00000000-0005-0000-0000-00003D020000}"/>
    <cellStyle name="40% - Énfasis4 5 2" xfId="577" xr:uid="{00000000-0005-0000-0000-00003E020000}"/>
    <cellStyle name="40% - Énfasis4 5 2 2" xfId="578" xr:uid="{00000000-0005-0000-0000-00003F020000}"/>
    <cellStyle name="40% - Énfasis4 5 3" xfId="579" xr:uid="{00000000-0005-0000-0000-000040020000}"/>
    <cellStyle name="40% - Énfasis4 5 3 2" xfId="580" xr:uid="{00000000-0005-0000-0000-000041020000}"/>
    <cellStyle name="40% - Énfasis4 5 4" xfId="581" xr:uid="{00000000-0005-0000-0000-000042020000}"/>
    <cellStyle name="40% - Énfasis4 6" xfId="582" xr:uid="{00000000-0005-0000-0000-000043020000}"/>
    <cellStyle name="40% - Énfasis4 6 2" xfId="583" xr:uid="{00000000-0005-0000-0000-000044020000}"/>
    <cellStyle name="40% - Énfasis4 6 2 2" xfId="584" xr:uid="{00000000-0005-0000-0000-000045020000}"/>
    <cellStyle name="40% - Énfasis4 6 3" xfId="585" xr:uid="{00000000-0005-0000-0000-000046020000}"/>
    <cellStyle name="40% - Énfasis4 6 3 2" xfId="586" xr:uid="{00000000-0005-0000-0000-000047020000}"/>
    <cellStyle name="40% - Énfasis4 6 4" xfId="587" xr:uid="{00000000-0005-0000-0000-000048020000}"/>
    <cellStyle name="40% - Énfasis4 7" xfId="588" xr:uid="{00000000-0005-0000-0000-000049020000}"/>
    <cellStyle name="40% - Énfasis4 7 2" xfId="589" xr:uid="{00000000-0005-0000-0000-00004A020000}"/>
    <cellStyle name="40% - Énfasis4 8" xfId="590" xr:uid="{00000000-0005-0000-0000-00004B020000}"/>
    <cellStyle name="40% - Énfasis4 8 2" xfId="591" xr:uid="{00000000-0005-0000-0000-00004C020000}"/>
    <cellStyle name="40% - Énfasis4 9" xfId="592" xr:uid="{00000000-0005-0000-0000-00004D020000}"/>
    <cellStyle name="40% - Énfasis5 2" xfId="593" xr:uid="{00000000-0005-0000-0000-00004E020000}"/>
    <cellStyle name="40% - Énfasis5 2 2" xfId="594" xr:uid="{00000000-0005-0000-0000-00004F020000}"/>
    <cellStyle name="40% - Énfasis5 2 2 2" xfId="595" xr:uid="{00000000-0005-0000-0000-000050020000}"/>
    <cellStyle name="40% - Énfasis5 2 2 2 2" xfId="596" xr:uid="{00000000-0005-0000-0000-000051020000}"/>
    <cellStyle name="40% - Énfasis5 2 2 3" xfId="597" xr:uid="{00000000-0005-0000-0000-000052020000}"/>
    <cellStyle name="40% - Énfasis5 2 2 3 2" xfId="598" xr:uid="{00000000-0005-0000-0000-000053020000}"/>
    <cellStyle name="40% - Énfasis5 2 2 4" xfId="599" xr:uid="{00000000-0005-0000-0000-000054020000}"/>
    <cellStyle name="40% - Énfasis5 2 3" xfId="600" xr:uid="{00000000-0005-0000-0000-000055020000}"/>
    <cellStyle name="40% - Énfasis5 2 3 2" xfId="601" xr:uid="{00000000-0005-0000-0000-000056020000}"/>
    <cellStyle name="40% - Énfasis5 2 3 2 2" xfId="602" xr:uid="{00000000-0005-0000-0000-000057020000}"/>
    <cellStyle name="40% - Énfasis5 2 3 3" xfId="603" xr:uid="{00000000-0005-0000-0000-000058020000}"/>
    <cellStyle name="40% - Énfasis5 2 3 3 2" xfId="604" xr:uid="{00000000-0005-0000-0000-000059020000}"/>
    <cellStyle name="40% - Énfasis5 2 3 4" xfId="605" xr:uid="{00000000-0005-0000-0000-00005A020000}"/>
    <cellStyle name="40% - Énfasis5 2 4" xfId="606" xr:uid="{00000000-0005-0000-0000-00005B020000}"/>
    <cellStyle name="40% - Énfasis5 2 4 2" xfId="607" xr:uid="{00000000-0005-0000-0000-00005C020000}"/>
    <cellStyle name="40% - Énfasis5 2 5" xfId="608" xr:uid="{00000000-0005-0000-0000-00005D020000}"/>
    <cellStyle name="40% - Énfasis5 2 5 2" xfId="609" xr:uid="{00000000-0005-0000-0000-00005E020000}"/>
    <cellStyle name="40% - Énfasis5 2 6" xfId="610" xr:uid="{00000000-0005-0000-0000-00005F020000}"/>
    <cellStyle name="40% - Énfasis5 3" xfId="611" xr:uid="{00000000-0005-0000-0000-000060020000}"/>
    <cellStyle name="40% - Énfasis5 3 2" xfId="612" xr:uid="{00000000-0005-0000-0000-000061020000}"/>
    <cellStyle name="40% - Énfasis5 3 2 2" xfId="613" xr:uid="{00000000-0005-0000-0000-000062020000}"/>
    <cellStyle name="40% - Énfasis5 3 2 2 2" xfId="614" xr:uid="{00000000-0005-0000-0000-000063020000}"/>
    <cellStyle name="40% - Énfasis5 3 2 3" xfId="615" xr:uid="{00000000-0005-0000-0000-000064020000}"/>
    <cellStyle name="40% - Énfasis5 3 2 3 2" xfId="616" xr:uid="{00000000-0005-0000-0000-000065020000}"/>
    <cellStyle name="40% - Énfasis5 3 2 4" xfId="617" xr:uid="{00000000-0005-0000-0000-000066020000}"/>
    <cellStyle name="40% - Énfasis5 3 3" xfId="618" xr:uid="{00000000-0005-0000-0000-000067020000}"/>
    <cellStyle name="40% - Énfasis5 3 3 2" xfId="619" xr:uid="{00000000-0005-0000-0000-000068020000}"/>
    <cellStyle name="40% - Énfasis5 3 4" xfId="620" xr:uid="{00000000-0005-0000-0000-000069020000}"/>
    <cellStyle name="40% - Énfasis5 3 4 2" xfId="621" xr:uid="{00000000-0005-0000-0000-00006A020000}"/>
    <cellStyle name="40% - Énfasis5 3 5" xfId="622" xr:uid="{00000000-0005-0000-0000-00006B020000}"/>
    <cellStyle name="40% - Énfasis5 4" xfId="623" xr:uid="{00000000-0005-0000-0000-00006C020000}"/>
    <cellStyle name="40% - Énfasis5 4 2" xfId="624" xr:uid="{00000000-0005-0000-0000-00006D020000}"/>
    <cellStyle name="40% - Énfasis5 4 2 2" xfId="625" xr:uid="{00000000-0005-0000-0000-00006E020000}"/>
    <cellStyle name="40% - Énfasis5 4 2 2 2" xfId="626" xr:uid="{00000000-0005-0000-0000-00006F020000}"/>
    <cellStyle name="40% - Énfasis5 4 2 3" xfId="627" xr:uid="{00000000-0005-0000-0000-000070020000}"/>
    <cellStyle name="40% - Énfasis5 4 2 3 2" xfId="628" xr:uid="{00000000-0005-0000-0000-000071020000}"/>
    <cellStyle name="40% - Énfasis5 4 2 4" xfId="629" xr:uid="{00000000-0005-0000-0000-000072020000}"/>
    <cellStyle name="40% - Énfasis5 4 3" xfId="630" xr:uid="{00000000-0005-0000-0000-000073020000}"/>
    <cellStyle name="40% - Énfasis5 4 3 2" xfId="631" xr:uid="{00000000-0005-0000-0000-000074020000}"/>
    <cellStyle name="40% - Énfasis5 4 4" xfId="632" xr:uid="{00000000-0005-0000-0000-000075020000}"/>
    <cellStyle name="40% - Énfasis5 4 4 2" xfId="633" xr:uid="{00000000-0005-0000-0000-000076020000}"/>
    <cellStyle name="40% - Énfasis5 4 5" xfId="634" xr:uid="{00000000-0005-0000-0000-000077020000}"/>
    <cellStyle name="40% - Énfasis5 5" xfId="635" xr:uid="{00000000-0005-0000-0000-000078020000}"/>
    <cellStyle name="40% - Énfasis5 5 2" xfId="636" xr:uid="{00000000-0005-0000-0000-000079020000}"/>
    <cellStyle name="40% - Énfasis5 5 2 2" xfId="637" xr:uid="{00000000-0005-0000-0000-00007A020000}"/>
    <cellStyle name="40% - Énfasis5 5 3" xfId="638" xr:uid="{00000000-0005-0000-0000-00007B020000}"/>
    <cellStyle name="40% - Énfasis5 5 3 2" xfId="639" xr:uid="{00000000-0005-0000-0000-00007C020000}"/>
    <cellStyle name="40% - Énfasis5 5 4" xfId="640" xr:uid="{00000000-0005-0000-0000-00007D020000}"/>
    <cellStyle name="40% - Énfasis5 6" xfId="641" xr:uid="{00000000-0005-0000-0000-00007E020000}"/>
    <cellStyle name="40% - Énfasis5 6 2" xfId="642" xr:uid="{00000000-0005-0000-0000-00007F020000}"/>
    <cellStyle name="40% - Énfasis5 6 2 2" xfId="643" xr:uid="{00000000-0005-0000-0000-000080020000}"/>
    <cellStyle name="40% - Énfasis5 6 3" xfId="644" xr:uid="{00000000-0005-0000-0000-000081020000}"/>
    <cellStyle name="40% - Énfasis5 6 3 2" xfId="645" xr:uid="{00000000-0005-0000-0000-000082020000}"/>
    <cellStyle name="40% - Énfasis5 6 4" xfId="646" xr:uid="{00000000-0005-0000-0000-000083020000}"/>
    <cellStyle name="40% - Énfasis5 7" xfId="647" xr:uid="{00000000-0005-0000-0000-000084020000}"/>
    <cellStyle name="40% - Énfasis5 7 2" xfId="648" xr:uid="{00000000-0005-0000-0000-000085020000}"/>
    <cellStyle name="40% - Énfasis5 8" xfId="649" xr:uid="{00000000-0005-0000-0000-000086020000}"/>
    <cellStyle name="40% - Énfasis5 8 2" xfId="650" xr:uid="{00000000-0005-0000-0000-000087020000}"/>
    <cellStyle name="40% - Énfasis5 9" xfId="651" xr:uid="{00000000-0005-0000-0000-000088020000}"/>
    <cellStyle name="40% - Énfasis6 2" xfId="652" xr:uid="{00000000-0005-0000-0000-000089020000}"/>
    <cellStyle name="40% - Énfasis6 2 2" xfId="653" xr:uid="{00000000-0005-0000-0000-00008A020000}"/>
    <cellStyle name="40% - Énfasis6 2 2 2" xfId="654" xr:uid="{00000000-0005-0000-0000-00008B020000}"/>
    <cellStyle name="40% - Énfasis6 2 2 2 2" xfId="655" xr:uid="{00000000-0005-0000-0000-00008C020000}"/>
    <cellStyle name="40% - Énfasis6 2 2 3" xfId="656" xr:uid="{00000000-0005-0000-0000-00008D020000}"/>
    <cellStyle name="40% - Énfasis6 2 2 3 2" xfId="657" xr:uid="{00000000-0005-0000-0000-00008E020000}"/>
    <cellStyle name="40% - Énfasis6 2 2 4" xfId="658" xr:uid="{00000000-0005-0000-0000-00008F020000}"/>
    <cellStyle name="40% - Énfasis6 2 3" xfId="659" xr:uid="{00000000-0005-0000-0000-000090020000}"/>
    <cellStyle name="40% - Énfasis6 2 3 2" xfId="660" xr:uid="{00000000-0005-0000-0000-000091020000}"/>
    <cellStyle name="40% - Énfasis6 2 3 2 2" xfId="661" xr:uid="{00000000-0005-0000-0000-000092020000}"/>
    <cellStyle name="40% - Énfasis6 2 3 3" xfId="662" xr:uid="{00000000-0005-0000-0000-000093020000}"/>
    <cellStyle name="40% - Énfasis6 2 3 3 2" xfId="663" xr:uid="{00000000-0005-0000-0000-000094020000}"/>
    <cellStyle name="40% - Énfasis6 2 3 4" xfId="664" xr:uid="{00000000-0005-0000-0000-000095020000}"/>
    <cellStyle name="40% - Énfasis6 2 4" xfId="665" xr:uid="{00000000-0005-0000-0000-000096020000}"/>
    <cellStyle name="40% - Énfasis6 2 4 2" xfId="666" xr:uid="{00000000-0005-0000-0000-000097020000}"/>
    <cellStyle name="40% - Énfasis6 2 5" xfId="667" xr:uid="{00000000-0005-0000-0000-000098020000}"/>
    <cellStyle name="40% - Énfasis6 2 5 2" xfId="668" xr:uid="{00000000-0005-0000-0000-000099020000}"/>
    <cellStyle name="40% - Énfasis6 2 6" xfId="669" xr:uid="{00000000-0005-0000-0000-00009A020000}"/>
    <cellStyle name="40% - Énfasis6 3" xfId="670" xr:uid="{00000000-0005-0000-0000-00009B020000}"/>
    <cellStyle name="40% - Énfasis6 3 2" xfId="671" xr:uid="{00000000-0005-0000-0000-00009C020000}"/>
    <cellStyle name="40% - Énfasis6 3 2 2" xfId="672" xr:uid="{00000000-0005-0000-0000-00009D020000}"/>
    <cellStyle name="40% - Énfasis6 3 2 2 2" xfId="673" xr:uid="{00000000-0005-0000-0000-00009E020000}"/>
    <cellStyle name="40% - Énfasis6 3 2 3" xfId="674" xr:uid="{00000000-0005-0000-0000-00009F020000}"/>
    <cellStyle name="40% - Énfasis6 3 2 3 2" xfId="675" xr:uid="{00000000-0005-0000-0000-0000A0020000}"/>
    <cellStyle name="40% - Énfasis6 3 2 4" xfId="676" xr:uid="{00000000-0005-0000-0000-0000A1020000}"/>
    <cellStyle name="40% - Énfasis6 3 3" xfId="677" xr:uid="{00000000-0005-0000-0000-0000A2020000}"/>
    <cellStyle name="40% - Énfasis6 3 3 2" xfId="678" xr:uid="{00000000-0005-0000-0000-0000A3020000}"/>
    <cellStyle name="40% - Énfasis6 3 4" xfId="679" xr:uid="{00000000-0005-0000-0000-0000A4020000}"/>
    <cellStyle name="40% - Énfasis6 3 4 2" xfId="680" xr:uid="{00000000-0005-0000-0000-0000A5020000}"/>
    <cellStyle name="40% - Énfasis6 3 5" xfId="681" xr:uid="{00000000-0005-0000-0000-0000A6020000}"/>
    <cellStyle name="40% - Énfasis6 4" xfId="682" xr:uid="{00000000-0005-0000-0000-0000A7020000}"/>
    <cellStyle name="40% - Énfasis6 4 2" xfId="683" xr:uid="{00000000-0005-0000-0000-0000A8020000}"/>
    <cellStyle name="40% - Énfasis6 4 2 2" xfId="684" xr:uid="{00000000-0005-0000-0000-0000A9020000}"/>
    <cellStyle name="40% - Énfasis6 4 2 2 2" xfId="685" xr:uid="{00000000-0005-0000-0000-0000AA020000}"/>
    <cellStyle name="40% - Énfasis6 4 2 3" xfId="686" xr:uid="{00000000-0005-0000-0000-0000AB020000}"/>
    <cellStyle name="40% - Énfasis6 4 2 3 2" xfId="687" xr:uid="{00000000-0005-0000-0000-0000AC020000}"/>
    <cellStyle name="40% - Énfasis6 4 2 4" xfId="688" xr:uid="{00000000-0005-0000-0000-0000AD020000}"/>
    <cellStyle name="40% - Énfasis6 4 3" xfId="689" xr:uid="{00000000-0005-0000-0000-0000AE020000}"/>
    <cellStyle name="40% - Énfasis6 4 3 2" xfId="690" xr:uid="{00000000-0005-0000-0000-0000AF020000}"/>
    <cellStyle name="40% - Énfasis6 4 4" xfId="691" xr:uid="{00000000-0005-0000-0000-0000B0020000}"/>
    <cellStyle name="40% - Énfasis6 4 4 2" xfId="692" xr:uid="{00000000-0005-0000-0000-0000B1020000}"/>
    <cellStyle name="40% - Énfasis6 4 5" xfId="693" xr:uid="{00000000-0005-0000-0000-0000B2020000}"/>
    <cellStyle name="40% - Énfasis6 5" xfId="694" xr:uid="{00000000-0005-0000-0000-0000B3020000}"/>
    <cellStyle name="40% - Énfasis6 5 2" xfId="695" xr:uid="{00000000-0005-0000-0000-0000B4020000}"/>
    <cellStyle name="40% - Énfasis6 5 2 2" xfId="696" xr:uid="{00000000-0005-0000-0000-0000B5020000}"/>
    <cellStyle name="40% - Énfasis6 5 3" xfId="697" xr:uid="{00000000-0005-0000-0000-0000B6020000}"/>
    <cellStyle name="40% - Énfasis6 5 3 2" xfId="698" xr:uid="{00000000-0005-0000-0000-0000B7020000}"/>
    <cellStyle name="40% - Énfasis6 5 4" xfId="699" xr:uid="{00000000-0005-0000-0000-0000B8020000}"/>
    <cellStyle name="40% - Énfasis6 6" xfId="700" xr:uid="{00000000-0005-0000-0000-0000B9020000}"/>
    <cellStyle name="40% - Énfasis6 6 2" xfId="701" xr:uid="{00000000-0005-0000-0000-0000BA020000}"/>
    <cellStyle name="40% - Énfasis6 6 2 2" xfId="702" xr:uid="{00000000-0005-0000-0000-0000BB020000}"/>
    <cellStyle name="40% - Énfasis6 6 3" xfId="703" xr:uid="{00000000-0005-0000-0000-0000BC020000}"/>
    <cellStyle name="40% - Énfasis6 6 3 2" xfId="704" xr:uid="{00000000-0005-0000-0000-0000BD020000}"/>
    <cellStyle name="40% - Énfasis6 6 4" xfId="705" xr:uid="{00000000-0005-0000-0000-0000BE020000}"/>
    <cellStyle name="40% - Énfasis6 7" xfId="706" xr:uid="{00000000-0005-0000-0000-0000BF020000}"/>
    <cellStyle name="40% - Énfasis6 7 2" xfId="707" xr:uid="{00000000-0005-0000-0000-0000C0020000}"/>
    <cellStyle name="40% - Énfasis6 8" xfId="708" xr:uid="{00000000-0005-0000-0000-0000C1020000}"/>
    <cellStyle name="40% - Énfasis6 8 2" xfId="709" xr:uid="{00000000-0005-0000-0000-0000C2020000}"/>
    <cellStyle name="40% - Énfasis6 9" xfId="710" xr:uid="{00000000-0005-0000-0000-0000C3020000}"/>
    <cellStyle name="Comma" xfId="1284" builtinId="3"/>
    <cellStyle name="Excel Built-in Normal" xfId="711" xr:uid="{00000000-0005-0000-0000-0000C4020000}"/>
    <cellStyle name="Hipervínculo 2" xfId="712" xr:uid="{00000000-0005-0000-0000-0000C5020000}"/>
    <cellStyle name="Hipervínculo 3" xfId="713" xr:uid="{00000000-0005-0000-0000-0000C6020000}"/>
    <cellStyle name="Millares 10" xfId="714" xr:uid="{00000000-0005-0000-0000-0000C8020000}"/>
    <cellStyle name="Millares 11" xfId="715" xr:uid="{00000000-0005-0000-0000-0000C9020000}"/>
    <cellStyle name="Millares 11 2" xfId="716" xr:uid="{00000000-0005-0000-0000-0000CA020000}"/>
    <cellStyle name="Millares 11 2 2" xfId="717" xr:uid="{00000000-0005-0000-0000-0000CB020000}"/>
    <cellStyle name="Millares 11 3" xfId="718" xr:uid="{00000000-0005-0000-0000-0000CC020000}"/>
    <cellStyle name="Millares 11 3 2" xfId="719" xr:uid="{00000000-0005-0000-0000-0000CD020000}"/>
    <cellStyle name="Millares 11 4" xfId="720" xr:uid="{00000000-0005-0000-0000-0000CE020000}"/>
    <cellStyle name="Millares 12" xfId="721" xr:uid="{00000000-0005-0000-0000-0000CF020000}"/>
    <cellStyle name="Millares 12 2" xfId="722" xr:uid="{00000000-0005-0000-0000-0000D0020000}"/>
    <cellStyle name="Millares 12 2 2" xfId="723" xr:uid="{00000000-0005-0000-0000-0000D1020000}"/>
    <cellStyle name="Millares 12 3" xfId="724" xr:uid="{00000000-0005-0000-0000-0000D2020000}"/>
    <cellStyle name="Millares 12 3 2" xfId="725" xr:uid="{00000000-0005-0000-0000-0000D3020000}"/>
    <cellStyle name="Millares 12 4" xfId="726" xr:uid="{00000000-0005-0000-0000-0000D4020000}"/>
    <cellStyle name="Millares 13" xfId="727" xr:uid="{00000000-0005-0000-0000-0000D5020000}"/>
    <cellStyle name="Millares 13 2" xfId="728" xr:uid="{00000000-0005-0000-0000-0000D6020000}"/>
    <cellStyle name="Millares 14" xfId="729" xr:uid="{00000000-0005-0000-0000-0000D7020000}"/>
    <cellStyle name="Millares 14 2" xfId="730" xr:uid="{00000000-0005-0000-0000-0000D8020000}"/>
    <cellStyle name="Millares 148" xfId="731" xr:uid="{00000000-0005-0000-0000-0000D9020000}"/>
    <cellStyle name="Millares 148 2" xfId="732" xr:uid="{00000000-0005-0000-0000-0000DA020000}"/>
    <cellStyle name="Millares 148 2 2" xfId="733" xr:uid="{00000000-0005-0000-0000-0000DB020000}"/>
    <cellStyle name="Millares 148 3" xfId="734" xr:uid="{00000000-0005-0000-0000-0000DC020000}"/>
    <cellStyle name="Millares 15" xfId="735" xr:uid="{00000000-0005-0000-0000-0000DD020000}"/>
    <cellStyle name="Millares 15 2" xfId="736" xr:uid="{00000000-0005-0000-0000-0000DE020000}"/>
    <cellStyle name="Millares 16" xfId="737" xr:uid="{00000000-0005-0000-0000-0000DF020000}"/>
    <cellStyle name="Millares 16 2" xfId="738" xr:uid="{00000000-0005-0000-0000-0000E0020000}"/>
    <cellStyle name="Millares 17" xfId="739" xr:uid="{00000000-0005-0000-0000-0000E1020000}"/>
    <cellStyle name="Millares 18" xfId="740" xr:uid="{00000000-0005-0000-0000-0000E2020000}"/>
    <cellStyle name="Millares 18 2" xfId="741" xr:uid="{00000000-0005-0000-0000-0000E3020000}"/>
    <cellStyle name="Millares 18 2 2" xfId="742" xr:uid="{00000000-0005-0000-0000-0000E4020000}"/>
    <cellStyle name="Millares 18 3" xfId="743" xr:uid="{00000000-0005-0000-0000-0000E5020000}"/>
    <cellStyle name="Millares 19" xfId="744" xr:uid="{00000000-0005-0000-0000-0000E6020000}"/>
    <cellStyle name="Millares 19 2" xfId="745" xr:uid="{00000000-0005-0000-0000-0000E7020000}"/>
    <cellStyle name="Millares 19 2 2" xfId="746" xr:uid="{00000000-0005-0000-0000-0000E8020000}"/>
    <cellStyle name="Millares 19 3" xfId="747" xr:uid="{00000000-0005-0000-0000-0000E9020000}"/>
    <cellStyle name="Millares 2" xfId="748" xr:uid="{00000000-0005-0000-0000-0000EA020000}"/>
    <cellStyle name="Millares 2 2" xfId="749" xr:uid="{00000000-0005-0000-0000-0000EB020000}"/>
    <cellStyle name="Millares 2 2 10" xfId="750" xr:uid="{00000000-0005-0000-0000-0000EC020000}"/>
    <cellStyle name="Millares 2 2 2" xfId="751" xr:uid="{00000000-0005-0000-0000-0000ED020000}"/>
    <cellStyle name="Millares 2 2 2 2" xfId="752" xr:uid="{00000000-0005-0000-0000-0000EE020000}"/>
    <cellStyle name="Millares 2 2 2 2 2" xfId="753" xr:uid="{00000000-0005-0000-0000-0000EF020000}"/>
    <cellStyle name="Millares 2 2 2 2 2 2" xfId="754" xr:uid="{00000000-0005-0000-0000-0000F0020000}"/>
    <cellStyle name="Millares 2 2 2 2 3" xfId="755" xr:uid="{00000000-0005-0000-0000-0000F1020000}"/>
    <cellStyle name="Millares 2 2 2 2 3 2" xfId="756" xr:uid="{00000000-0005-0000-0000-0000F2020000}"/>
    <cellStyle name="Millares 2 2 2 2 4" xfId="757" xr:uid="{00000000-0005-0000-0000-0000F3020000}"/>
    <cellStyle name="Millares 2 2 2 3" xfId="758" xr:uid="{00000000-0005-0000-0000-0000F4020000}"/>
    <cellStyle name="Millares 2 2 2 4" xfId="759" xr:uid="{00000000-0005-0000-0000-0000F5020000}"/>
    <cellStyle name="Millares 2 2 2 4 2" xfId="760" xr:uid="{00000000-0005-0000-0000-0000F6020000}"/>
    <cellStyle name="Millares 2 2 3" xfId="761" xr:uid="{00000000-0005-0000-0000-0000F7020000}"/>
    <cellStyle name="Millares 2 2 3 2" xfId="762" xr:uid="{00000000-0005-0000-0000-0000F8020000}"/>
    <cellStyle name="Millares 2 2 3 2 2" xfId="763" xr:uid="{00000000-0005-0000-0000-0000F9020000}"/>
    <cellStyle name="Millares 2 2 3 3" xfId="764" xr:uid="{00000000-0005-0000-0000-0000FA020000}"/>
    <cellStyle name="Millares 2 2 3 3 2" xfId="765" xr:uid="{00000000-0005-0000-0000-0000FB020000}"/>
    <cellStyle name="Millares 2 2 3 4" xfId="766" xr:uid="{00000000-0005-0000-0000-0000FC020000}"/>
    <cellStyle name="Millares 2 2 4" xfId="767" xr:uid="{00000000-0005-0000-0000-0000FD020000}"/>
    <cellStyle name="Millares 2 2 4 2" xfId="768" xr:uid="{00000000-0005-0000-0000-0000FE020000}"/>
    <cellStyle name="Millares 2 2 4 2 2" xfId="769" xr:uid="{00000000-0005-0000-0000-0000FF020000}"/>
    <cellStyle name="Millares 2 2 4 3" xfId="770" xr:uid="{00000000-0005-0000-0000-000000030000}"/>
    <cellStyle name="Millares 2 2 4 3 2" xfId="771" xr:uid="{00000000-0005-0000-0000-000001030000}"/>
    <cellStyle name="Millares 2 2 4 4" xfId="772" xr:uid="{00000000-0005-0000-0000-000002030000}"/>
    <cellStyle name="Millares 2 2 5" xfId="773" xr:uid="{00000000-0005-0000-0000-000003030000}"/>
    <cellStyle name="Millares 2 2 5 2" xfId="774" xr:uid="{00000000-0005-0000-0000-000004030000}"/>
    <cellStyle name="Millares 2 2 5 2 2" xfId="775" xr:uid="{00000000-0005-0000-0000-000005030000}"/>
    <cellStyle name="Millares 2 2 5 3" xfId="776" xr:uid="{00000000-0005-0000-0000-000006030000}"/>
    <cellStyle name="Millares 2 2 5 3 2" xfId="777" xr:uid="{00000000-0005-0000-0000-000007030000}"/>
    <cellStyle name="Millares 2 2 5 4" xfId="778" xr:uid="{00000000-0005-0000-0000-000008030000}"/>
    <cellStyle name="Millares 2 2 6" xfId="779" xr:uid="{00000000-0005-0000-0000-000009030000}"/>
    <cellStyle name="Millares 2 2 7" xfId="780" xr:uid="{00000000-0005-0000-0000-00000A030000}"/>
    <cellStyle name="Millares 2 2 7 2" xfId="781" xr:uid="{00000000-0005-0000-0000-00000B030000}"/>
    <cellStyle name="Millares 2 2 8" xfId="782" xr:uid="{00000000-0005-0000-0000-00000C030000}"/>
    <cellStyle name="Millares 2 2 8 2" xfId="783" xr:uid="{00000000-0005-0000-0000-00000D030000}"/>
    <cellStyle name="Millares 2 2 9" xfId="784" xr:uid="{00000000-0005-0000-0000-00000E030000}"/>
    <cellStyle name="Millares 2 2 9 2" xfId="785" xr:uid="{00000000-0005-0000-0000-00000F030000}"/>
    <cellStyle name="Millares 2 3" xfId="786" xr:uid="{00000000-0005-0000-0000-000010030000}"/>
    <cellStyle name="Millares 2 3 2" xfId="787" xr:uid="{00000000-0005-0000-0000-000011030000}"/>
    <cellStyle name="Millares 2 3 2 2" xfId="788" xr:uid="{00000000-0005-0000-0000-000012030000}"/>
    <cellStyle name="Millares 2 3 2 2 2" xfId="789" xr:uid="{00000000-0005-0000-0000-000013030000}"/>
    <cellStyle name="Millares 2 3 2 3" xfId="790" xr:uid="{00000000-0005-0000-0000-000014030000}"/>
    <cellStyle name="Millares 2 3 2 3 2" xfId="791" xr:uid="{00000000-0005-0000-0000-000015030000}"/>
    <cellStyle name="Millares 2 3 2 4" xfId="792" xr:uid="{00000000-0005-0000-0000-000016030000}"/>
    <cellStyle name="Millares 2 3 3" xfId="793" xr:uid="{00000000-0005-0000-0000-000017030000}"/>
    <cellStyle name="Millares 2 3 3 2" xfId="794" xr:uid="{00000000-0005-0000-0000-000018030000}"/>
    <cellStyle name="Millares 2 3 3 2 2" xfId="795" xr:uid="{00000000-0005-0000-0000-000019030000}"/>
    <cellStyle name="Millares 2 3 3 3" xfId="796" xr:uid="{00000000-0005-0000-0000-00001A030000}"/>
    <cellStyle name="Millares 2 3 3 3 2" xfId="797" xr:uid="{00000000-0005-0000-0000-00001B030000}"/>
    <cellStyle name="Millares 2 3 3 4" xfId="798" xr:uid="{00000000-0005-0000-0000-00001C030000}"/>
    <cellStyle name="Millares 2 3 4" xfId="799" xr:uid="{00000000-0005-0000-0000-00001D030000}"/>
    <cellStyle name="Millares 2 3 4 2" xfId="800" xr:uid="{00000000-0005-0000-0000-00001E030000}"/>
    <cellStyle name="Millares 2 3 4 2 2" xfId="801" xr:uid="{00000000-0005-0000-0000-00001F030000}"/>
    <cellStyle name="Millares 2 3 4 3" xfId="802" xr:uid="{00000000-0005-0000-0000-000020030000}"/>
    <cellStyle name="Millares 2 3 4 3 2" xfId="803" xr:uid="{00000000-0005-0000-0000-000021030000}"/>
    <cellStyle name="Millares 2 3 4 4" xfId="804" xr:uid="{00000000-0005-0000-0000-000022030000}"/>
    <cellStyle name="Millares 2 3 5" xfId="805" xr:uid="{00000000-0005-0000-0000-000023030000}"/>
    <cellStyle name="Millares 2 3 5 2" xfId="806" xr:uid="{00000000-0005-0000-0000-000024030000}"/>
    <cellStyle name="Millares 2 3 6" xfId="807" xr:uid="{00000000-0005-0000-0000-000025030000}"/>
    <cellStyle name="Millares 2 3 6 2" xfId="808" xr:uid="{00000000-0005-0000-0000-000026030000}"/>
    <cellStyle name="Millares 2 3 7" xfId="809" xr:uid="{00000000-0005-0000-0000-000027030000}"/>
    <cellStyle name="Millares 2 3 7 2" xfId="810" xr:uid="{00000000-0005-0000-0000-000028030000}"/>
    <cellStyle name="Millares 2 3 8" xfId="811" xr:uid="{00000000-0005-0000-0000-000029030000}"/>
    <cellStyle name="Millares 2 4" xfId="812" xr:uid="{00000000-0005-0000-0000-00002A030000}"/>
    <cellStyle name="Millares 2 4 2" xfId="813" xr:uid="{00000000-0005-0000-0000-00002B030000}"/>
    <cellStyle name="Millares 2 4 2 2" xfId="814" xr:uid="{00000000-0005-0000-0000-00002C030000}"/>
    <cellStyle name="Millares 2 4 3" xfId="815" xr:uid="{00000000-0005-0000-0000-00002D030000}"/>
    <cellStyle name="Millares 2 4 3 2" xfId="816" xr:uid="{00000000-0005-0000-0000-00002E030000}"/>
    <cellStyle name="Millares 2 4 4" xfId="817" xr:uid="{00000000-0005-0000-0000-00002F030000}"/>
    <cellStyle name="Millares 2 5" xfId="818" xr:uid="{00000000-0005-0000-0000-000030030000}"/>
    <cellStyle name="Millares 2 6" xfId="819" xr:uid="{00000000-0005-0000-0000-000031030000}"/>
    <cellStyle name="Millares 2 6 2" xfId="820" xr:uid="{00000000-0005-0000-0000-000032030000}"/>
    <cellStyle name="Millares 20" xfId="821" xr:uid="{00000000-0005-0000-0000-000033030000}"/>
    <cellStyle name="Millares 21" xfId="822" xr:uid="{00000000-0005-0000-0000-000034030000}"/>
    <cellStyle name="Millares 3" xfId="823" xr:uid="{00000000-0005-0000-0000-000035030000}"/>
    <cellStyle name="Millares 3 10" xfId="824" xr:uid="{00000000-0005-0000-0000-000036030000}"/>
    <cellStyle name="Millares 3 2" xfId="825" xr:uid="{00000000-0005-0000-0000-000037030000}"/>
    <cellStyle name="Millares 3 2 2" xfId="826" xr:uid="{00000000-0005-0000-0000-000038030000}"/>
    <cellStyle name="Millares 3 2 2 2" xfId="827" xr:uid="{00000000-0005-0000-0000-000039030000}"/>
    <cellStyle name="Millares 3 2 2 2 2" xfId="828" xr:uid="{00000000-0005-0000-0000-00003A030000}"/>
    <cellStyle name="Millares 3 2 2 3" xfId="829" xr:uid="{00000000-0005-0000-0000-00003B030000}"/>
    <cellStyle name="Millares 3 2 2 3 2" xfId="830" xr:uid="{00000000-0005-0000-0000-00003C030000}"/>
    <cellStyle name="Millares 3 2 2 4" xfId="831" xr:uid="{00000000-0005-0000-0000-00003D030000}"/>
    <cellStyle name="Millares 3 2 3" xfId="832" xr:uid="{00000000-0005-0000-0000-00003E030000}"/>
    <cellStyle name="Millares 3 2 3 2" xfId="833" xr:uid="{00000000-0005-0000-0000-00003F030000}"/>
    <cellStyle name="Millares 3 2 3 2 2" xfId="834" xr:uid="{00000000-0005-0000-0000-000040030000}"/>
    <cellStyle name="Millares 3 2 3 3" xfId="835" xr:uid="{00000000-0005-0000-0000-000041030000}"/>
    <cellStyle name="Millares 3 2 3 3 2" xfId="836" xr:uid="{00000000-0005-0000-0000-000042030000}"/>
    <cellStyle name="Millares 3 2 3 4" xfId="837" xr:uid="{00000000-0005-0000-0000-000043030000}"/>
    <cellStyle name="Millares 3 2 4" xfId="838" xr:uid="{00000000-0005-0000-0000-000044030000}"/>
    <cellStyle name="Millares 3 2 4 2" xfId="839" xr:uid="{00000000-0005-0000-0000-000045030000}"/>
    <cellStyle name="Millares 3 2 4 2 2" xfId="840" xr:uid="{00000000-0005-0000-0000-000046030000}"/>
    <cellStyle name="Millares 3 2 4 3" xfId="841" xr:uid="{00000000-0005-0000-0000-000047030000}"/>
    <cellStyle name="Millares 3 2 4 3 2" xfId="842" xr:uid="{00000000-0005-0000-0000-000048030000}"/>
    <cellStyle name="Millares 3 2 4 4" xfId="843" xr:uid="{00000000-0005-0000-0000-000049030000}"/>
    <cellStyle name="Millares 3 2 5" xfId="844" xr:uid="{00000000-0005-0000-0000-00004A030000}"/>
    <cellStyle name="Millares 3 2 5 2" xfId="845" xr:uid="{00000000-0005-0000-0000-00004B030000}"/>
    <cellStyle name="Millares 3 2 6" xfId="846" xr:uid="{00000000-0005-0000-0000-00004C030000}"/>
    <cellStyle name="Millares 3 2 6 2" xfId="847" xr:uid="{00000000-0005-0000-0000-00004D030000}"/>
    <cellStyle name="Millares 3 2 7" xfId="848" xr:uid="{00000000-0005-0000-0000-00004E030000}"/>
    <cellStyle name="Millares 3 2 7 2" xfId="849" xr:uid="{00000000-0005-0000-0000-00004F030000}"/>
    <cellStyle name="Millares 3 2 8" xfId="850" xr:uid="{00000000-0005-0000-0000-000050030000}"/>
    <cellStyle name="Millares 3 3" xfId="851" xr:uid="{00000000-0005-0000-0000-000051030000}"/>
    <cellStyle name="Millares 3 3 2" xfId="852" xr:uid="{00000000-0005-0000-0000-000052030000}"/>
    <cellStyle name="Millares 3 3 2 2" xfId="853" xr:uid="{00000000-0005-0000-0000-000053030000}"/>
    <cellStyle name="Millares 3 3 3" xfId="854" xr:uid="{00000000-0005-0000-0000-000054030000}"/>
    <cellStyle name="Millares 3 3 3 2" xfId="855" xr:uid="{00000000-0005-0000-0000-000055030000}"/>
    <cellStyle name="Millares 3 3 4" xfId="856" xr:uid="{00000000-0005-0000-0000-000056030000}"/>
    <cellStyle name="Millares 3 4" xfId="857" xr:uid="{00000000-0005-0000-0000-000057030000}"/>
    <cellStyle name="Millares 3 4 2" xfId="858" xr:uid="{00000000-0005-0000-0000-000058030000}"/>
    <cellStyle name="Millares 3 4 2 2" xfId="859" xr:uid="{00000000-0005-0000-0000-000059030000}"/>
    <cellStyle name="Millares 3 4 3" xfId="860" xr:uid="{00000000-0005-0000-0000-00005A030000}"/>
    <cellStyle name="Millares 3 4 3 2" xfId="861" xr:uid="{00000000-0005-0000-0000-00005B030000}"/>
    <cellStyle name="Millares 3 4 4" xfId="862" xr:uid="{00000000-0005-0000-0000-00005C030000}"/>
    <cellStyle name="Millares 3 5" xfId="863" xr:uid="{00000000-0005-0000-0000-00005D030000}"/>
    <cellStyle name="Millares 3 6" xfId="864" xr:uid="{00000000-0005-0000-0000-00005E030000}"/>
    <cellStyle name="Millares 3 7" xfId="865" xr:uid="{00000000-0005-0000-0000-00005F030000}"/>
    <cellStyle name="Millares 3 7 2" xfId="866" xr:uid="{00000000-0005-0000-0000-000060030000}"/>
    <cellStyle name="Millares 3 8" xfId="867" xr:uid="{00000000-0005-0000-0000-000061030000}"/>
    <cellStyle name="Millares 3 8 2" xfId="868" xr:uid="{00000000-0005-0000-0000-000062030000}"/>
    <cellStyle name="Millares 3 9" xfId="869" xr:uid="{00000000-0005-0000-0000-000063030000}"/>
    <cellStyle name="Millares 3 9 2" xfId="870" xr:uid="{00000000-0005-0000-0000-000064030000}"/>
    <cellStyle name="Millares 4" xfId="871" xr:uid="{00000000-0005-0000-0000-000065030000}"/>
    <cellStyle name="Millares 4 2" xfId="872" xr:uid="{00000000-0005-0000-0000-000066030000}"/>
    <cellStyle name="Millares 4 2 2" xfId="873" xr:uid="{00000000-0005-0000-0000-000067030000}"/>
    <cellStyle name="Millares 4 2 3" xfId="874" xr:uid="{00000000-0005-0000-0000-000068030000}"/>
    <cellStyle name="Millares 4 3" xfId="875" xr:uid="{00000000-0005-0000-0000-000069030000}"/>
    <cellStyle name="Millares 4 4" xfId="876" xr:uid="{00000000-0005-0000-0000-00006A030000}"/>
    <cellStyle name="Millares 4 4 2" xfId="877" xr:uid="{00000000-0005-0000-0000-00006B030000}"/>
    <cellStyle name="Millares 4 4 2 2" xfId="878" xr:uid="{00000000-0005-0000-0000-00006C030000}"/>
    <cellStyle name="Millares 4 4 3" xfId="879" xr:uid="{00000000-0005-0000-0000-00006D030000}"/>
    <cellStyle name="Millares 4 4 3 2" xfId="880" xr:uid="{00000000-0005-0000-0000-00006E030000}"/>
    <cellStyle name="Millares 4 4 4" xfId="881" xr:uid="{00000000-0005-0000-0000-00006F030000}"/>
    <cellStyle name="Millares 4 5" xfId="882" xr:uid="{00000000-0005-0000-0000-000070030000}"/>
    <cellStyle name="Millares 4 5 2" xfId="883" xr:uid="{00000000-0005-0000-0000-000071030000}"/>
    <cellStyle name="Millares 4 5 2 2" xfId="884" xr:uid="{00000000-0005-0000-0000-000072030000}"/>
    <cellStyle name="Millares 4 5 3" xfId="885" xr:uid="{00000000-0005-0000-0000-000073030000}"/>
    <cellStyle name="Millares 4 5 3 2" xfId="886" xr:uid="{00000000-0005-0000-0000-000074030000}"/>
    <cellStyle name="Millares 4 5 4" xfId="887" xr:uid="{00000000-0005-0000-0000-000075030000}"/>
    <cellStyle name="Millares 5" xfId="888" xr:uid="{00000000-0005-0000-0000-000076030000}"/>
    <cellStyle name="Millares 5 2" xfId="889" xr:uid="{00000000-0005-0000-0000-000077030000}"/>
    <cellStyle name="Millares 5 2 2" xfId="890" xr:uid="{00000000-0005-0000-0000-000078030000}"/>
    <cellStyle name="Millares 5 2 2 2" xfId="891" xr:uid="{00000000-0005-0000-0000-000079030000}"/>
    <cellStyle name="Millares 5 2 2 2 2" xfId="892" xr:uid="{00000000-0005-0000-0000-00007A030000}"/>
    <cellStyle name="Millares 5 2 2 3" xfId="893" xr:uid="{00000000-0005-0000-0000-00007B030000}"/>
    <cellStyle name="Millares 5 2 2 3 2" xfId="894" xr:uid="{00000000-0005-0000-0000-00007C030000}"/>
    <cellStyle name="Millares 5 2 2 4" xfId="895" xr:uid="{00000000-0005-0000-0000-00007D030000}"/>
    <cellStyle name="Millares 5 2 3" xfId="896" xr:uid="{00000000-0005-0000-0000-00007E030000}"/>
    <cellStyle name="Millares 5 2 3 2" xfId="897" xr:uid="{00000000-0005-0000-0000-00007F030000}"/>
    <cellStyle name="Millares 5 2 4" xfId="898" xr:uid="{00000000-0005-0000-0000-000080030000}"/>
    <cellStyle name="Millares 5 2 4 2" xfId="899" xr:uid="{00000000-0005-0000-0000-000081030000}"/>
    <cellStyle name="Millares 5 2 5" xfId="900" xr:uid="{00000000-0005-0000-0000-000082030000}"/>
    <cellStyle name="Millares 5 3" xfId="901" xr:uid="{00000000-0005-0000-0000-000083030000}"/>
    <cellStyle name="Millares 5 3 2" xfId="902" xr:uid="{00000000-0005-0000-0000-000084030000}"/>
    <cellStyle name="Millares 5 3 2 2" xfId="903" xr:uid="{00000000-0005-0000-0000-000085030000}"/>
    <cellStyle name="Millares 5 3 3" xfId="904" xr:uid="{00000000-0005-0000-0000-000086030000}"/>
    <cellStyle name="Millares 5 3 3 2" xfId="905" xr:uid="{00000000-0005-0000-0000-000087030000}"/>
    <cellStyle name="Millares 5 3 4" xfId="906" xr:uid="{00000000-0005-0000-0000-000088030000}"/>
    <cellStyle name="Millares 5 4" xfId="907" xr:uid="{00000000-0005-0000-0000-000089030000}"/>
    <cellStyle name="Millares 5 4 2" xfId="908" xr:uid="{00000000-0005-0000-0000-00008A030000}"/>
    <cellStyle name="Millares 5 5" xfId="909" xr:uid="{00000000-0005-0000-0000-00008B030000}"/>
    <cellStyle name="Millares 5 5 2" xfId="910" xr:uid="{00000000-0005-0000-0000-00008C030000}"/>
    <cellStyle name="Millares 5 6" xfId="911" xr:uid="{00000000-0005-0000-0000-00008D030000}"/>
    <cellStyle name="Millares 6" xfId="912" xr:uid="{00000000-0005-0000-0000-00008E030000}"/>
    <cellStyle name="Millares 6 2" xfId="913" xr:uid="{00000000-0005-0000-0000-00008F030000}"/>
    <cellStyle name="Millares 6 2 2" xfId="914" xr:uid="{00000000-0005-0000-0000-000090030000}"/>
    <cellStyle name="Millares 6 2 2 2" xfId="915" xr:uid="{00000000-0005-0000-0000-000091030000}"/>
    <cellStyle name="Millares 6 2 2 2 2" xfId="916" xr:uid="{00000000-0005-0000-0000-000092030000}"/>
    <cellStyle name="Millares 6 2 2 3" xfId="917" xr:uid="{00000000-0005-0000-0000-000093030000}"/>
    <cellStyle name="Millares 6 2 2 3 2" xfId="918" xr:uid="{00000000-0005-0000-0000-000094030000}"/>
    <cellStyle name="Millares 6 2 2 4" xfId="919" xr:uid="{00000000-0005-0000-0000-000095030000}"/>
    <cellStyle name="Millares 6 2 3" xfId="920" xr:uid="{00000000-0005-0000-0000-000096030000}"/>
    <cellStyle name="Millares 6 2 3 2" xfId="921" xr:uid="{00000000-0005-0000-0000-000097030000}"/>
    <cellStyle name="Millares 6 2 4" xfId="922" xr:uid="{00000000-0005-0000-0000-000098030000}"/>
    <cellStyle name="Millares 6 2 4 2" xfId="923" xr:uid="{00000000-0005-0000-0000-000099030000}"/>
    <cellStyle name="Millares 6 2 5" xfId="924" xr:uid="{00000000-0005-0000-0000-00009A030000}"/>
    <cellStyle name="Millares 6 3" xfId="925" xr:uid="{00000000-0005-0000-0000-00009B030000}"/>
    <cellStyle name="Millares 6 3 2" xfId="926" xr:uid="{00000000-0005-0000-0000-00009C030000}"/>
    <cellStyle name="Millares 6 3 2 2" xfId="927" xr:uid="{00000000-0005-0000-0000-00009D030000}"/>
    <cellStyle name="Millares 6 3 3" xfId="928" xr:uid="{00000000-0005-0000-0000-00009E030000}"/>
    <cellStyle name="Millares 6 3 3 2" xfId="929" xr:uid="{00000000-0005-0000-0000-00009F030000}"/>
    <cellStyle name="Millares 6 3 4" xfId="930" xr:uid="{00000000-0005-0000-0000-0000A0030000}"/>
    <cellStyle name="Millares 6 4" xfId="931" xr:uid="{00000000-0005-0000-0000-0000A1030000}"/>
    <cellStyle name="Millares 6 5" xfId="932" xr:uid="{00000000-0005-0000-0000-0000A2030000}"/>
    <cellStyle name="Millares 6 5 2" xfId="933" xr:uid="{00000000-0005-0000-0000-0000A3030000}"/>
    <cellStyle name="Millares 6 5 2 2" xfId="934" xr:uid="{00000000-0005-0000-0000-0000A4030000}"/>
    <cellStyle name="Millares 6 5 3" xfId="935" xr:uid="{00000000-0005-0000-0000-0000A5030000}"/>
    <cellStyle name="Millares 6 5 3 2" xfId="936" xr:uid="{00000000-0005-0000-0000-0000A6030000}"/>
    <cellStyle name="Millares 6 5 4" xfId="937" xr:uid="{00000000-0005-0000-0000-0000A7030000}"/>
    <cellStyle name="Millares 6 6" xfId="938" xr:uid="{00000000-0005-0000-0000-0000A8030000}"/>
    <cellStyle name="Millares 6 6 2" xfId="939" xr:uid="{00000000-0005-0000-0000-0000A9030000}"/>
    <cellStyle name="Millares 6 7" xfId="940" xr:uid="{00000000-0005-0000-0000-0000AA030000}"/>
    <cellStyle name="Millares 6 7 2" xfId="941" xr:uid="{00000000-0005-0000-0000-0000AB030000}"/>
    <cellStyle name="Millares 6 8" xfId="942" xr:uid="{00000000-0005-0000-0000-0000AC030000}"/>
    <cellStyle name="Millares 7" xfId="943" xr:uid="{00000000-0005-0000-0000-0000AD030000}"/>
    <cellStyle name="Millares 7 2" xfId="944" xr:uid="{00000000-0005-0000-0000-0000AE030000}"/>
    <cellStyle name="Millares 7 2 2" xfId="945" xr:uid="{00000000-0005-0000-0000-0000AF030000}"/>
    <cellStyle name="Millares 7 2 2 2" xfId="946" xr:uid="{00000000-0005-0000-0000-0000B0030000}"/>
    <cellStyle name="Millares 7 2 3" xfId="947" xr:uid="{00000000-0005-0000-0000-0000B1030000}"/>
    <cellStyle name="Millares 7 2 3 2" xfId="948" xr:uid="{00000000-0005-0000-0000-0000B2030000}"/>
    <cellStyle name="Millares 7 2 4" xfId="949" xr:uid="{00000000-0005-0000-0000-0000B3030000}"/>
    <cellStyle name="Millares 7 3" xfId="950" xr:uid="{00000000-0005-0000-0000-0000B4030000}"/>
    <cellStyle name="Millares 7 3 2" xfId="951" xr:uid="{00000000-0005-0000-0000-0000B5030000}"/>
    <cellStyle name="Millares 7 4" xfId="952" xr:uid="{00000000-0005-0000-0000-0000B6030000}"/>
    <cellStyle name="Millares 7 4 2" xfId="953" xr:uid="{00000000-0005-0000-0000-0000B7030000}"/>
    <cellStyle name="Millares 7 5" xfId="954" xr:uid="{00000000-0005-0000-0000-0000B8030000}"/>
    <cellStyle name="Millares 8" xfId="955" xr:uid="{00000000-0005-0000-0000-0000B9030000}"/>
    <cellStyle name="Millares 8 2" xfId="956" xr:uid="{00000000-0005-0000-0000-0000BA030000}"/>
    <cellStyle name="Millares 8 2 2" xfId="957" xr:uid="{00000000-0005-0000-0000-0000BB030000}"/>
    <cellStyle name="Millares 8 2 2 2" xfId="958" xr:uid="{00000000-0005-0000-0000-0000BC030000}"/>
    <cellStyle name="Millares 8 2 3" xfId="959" xr:uid="{00000000-0005-0000-0000-0000BD030000}"/>
    <cellStyle name="Millares 8 2 3 2" xfId="960" xr:uid="{00000000-0005-0000-0000-0000BE030000}"/>
    <cellStyle name="Millares 8 2 4" xfId="961" xr:uid="{00000000-0005-0000-0000-0000BF030000}"/>
    <cellStyle name="Millares 8 3" xfId="962" xr:uid="{00000000-0005-0000-0000-0000C0030000}"/>
    <cellStyle name="Millares 8 3 2" xfId="963" xr:uid="{00000000-0005-0000-0000-0000C1030000}"/>
    <cellStyle name="Millares 8 4" xfId="964" xr:uid="{00000000-0005-0000-0000-0000C2030000}"/>
    <cellStyle name="Millares 8 4 2" xfId="965" xr:uid="{00000000-0005-0000-0000-0000C3030000}"/>
    <cellStyle name="Millares 8 5" xfId="966" xr:uid="{00000000-0005-0000-0000-0000C4030000}"/>
    <cellStyle name="Millares 9" xfId="967" xr:uid="{00000000-0005-0000-0000-0000C5030000}"/>
    <cellStyle name="Millares 9 2" xfId="968" xr:uid="{00000000-0005-0000-0000-0000C6030000}"/>
    <cellStyle name="Millares 9 2 2" xfId="969" xr:uid="{00000000-0005-0000-0000-0000C7030000}"/>
    <cellStyle name="Millares 9 2 2 2" xfId="970" xr:uid="{00000000-0005-0000-0000-0000C8030000}"/>
    <cellStyle name="Millares 9 2 3" xfId="971" xr:uid="{00000000-0005-0000-0000-0000C9030000}"/>
    <cellStyle name="Millares 9 2 3 2" xfId="972" xr:uid="{00000000-0005-0000-0000-0000CA030000}"/>
    <cellStyle name="Millares 9 2 4" xfId="973" xr:uid="{00000000-0005-0000-0000-0000CB030000}"/>
    <cellStyle name="Millares 9 3" xfId="974" xr:uid="{00000000-0005-0000-0000-0000CC030000}"/>
    <cellStyle name="Millares 9 3 2" xfId="975" xr:uid="{00000000-0005-0000-0000-0000CD030000}"/>
    <cellStyle name="Millares 9 4" xfId="976" xr:uid="{00000000-0005-0000-0000-0000CE030000}"/>
    <cellStyle name="Millares 9 4 2" xfId="977" xr:uid="{00000000-0005-0000-0000-0000CF030000}"/>
    <cellStyle name="Millares 9 5" xfId="978" xr:uid="{00000000-0005-0000-0000-0000D0030000}"/>
    <cellStyle name="Normal" xfId="0" builtinId="0"/>
    <cellStyle name="Normal 10" xfId="979" xr:uid="{00000000-0005-0000-0000-0000D2030000}"/>
    <cellStyle name="Normal 10 2" xfId="980" xr:uid="{00000000-0005-0000-0000-0000D3030000}"/>
    <cellStyle name="Normal 11" xfId="981" xr:uid="{00000000-0005-0000-0000-0000D4030000}"/>
    <cellStyle name="Normal 11 2" xfId="982" xr:uid="{00000000-0005-0000-0000-0000D5030000}"/>
    <cellStyle name="Normal 111" xfId="983" xr:uid="{00000000-0005-0000-0000-0000D6030000}"/>
    <cellStyle name="Normal 12" xfId="984" xr:uid="{00000000-0005-0000-0000-0000D7030000}"/>
    <cellStyle name="Normal 12 2" xfId="985" xr:uid="{00000000-0005-0000-0000-0000D8030000}"/>
    <cellStyle name="Normal 12 2 2" xfId="986" xr:uid="{00000000-0005-0000-0000-0000D9030000}"/>
    <cellStyle name="Normal 12 2 2 2" xfId="987" xr:uid="{00000000-0005-0000-0000-0000DA030000}"/>
    <cellStyle name="Normal 12 2 3" xfId="988" xr:uid="{00000000-0005-0000-0000-0000DB030000}"/>
    <cellStyle name="Normal 12 3" xfId="989" xr:uid="{00000000-0005-0000-0000-0000DC030000}"/>
    <cellStyle name="Normal 13" xfId="990" xr:uid="{00000000-0005-0000-0000-0000DD030000}"/>
    <cellStyle name="Normal 13 2" xfId="991" xr:uid="{00000000-0005-0000-0000-0000DE030000}"/>
    <cellStyle name="Normal 14" xfId="992" xr:uid="{00000000-0005-0000-0000-0000DF030000}"/>
    <cellStyle name="Normal 15" xfId="993" xr:uid="{00000000-0005-0000-0000-0000E0030000}"/>
    <cellStyle name="Normal 16" xfId="994" xr:uid="{00000000-0005-0000-0000-0000E1030000}"/>
    <cellStyle name="Normal 16 2" xfId="995" xr:uid="{00000000-0005-0000-0000-0000E2030000}"/>
    <cellStyle name="Normal 16 2 2" xfId="996" xr:uid="{00000000-0005-0000-0000-0000E3030000}"/>
    <cellStyle name="Normal 16 3" xfId="997" xr:uid="{00000000-0005-0000-0000-0000E4030000}"/>
    <cellStyle name="Normal 17" xfId="998" xr:uid="{00000000-0005-0000-0000-0000E5030000}"/>
    <cellStyle name="Normal 18" xfId="999" xr:uid="{00000000-0005-0000-0000-0000E6030000}"/>
    <cellStyle name="Normal 2" xfId="1000" xr:uid="{00000000-0005-0000-0000-0000E7030000}"/>
    <cellStyle name="Normal 2 2" xfId="1001" xr:uid="{00000000-0005-0000-0000-0000E8030000}"/>
    <cellStyle name="Normal 2 3" xfId="1002" xr:uid="{00000000-0005-0000-0000-0000E9030000}"/>
    <cellStyle name="Normal 2 3 2" xfId="1003" xr:uid="{00000000-0005-0000-0000-0000EA030000}"/>
    <cellStyle name="Normal 3" xfId="1004" xr:uid="{00000000-0005-0000-0000-0000EB030000}"/>
    <cellStyle name="Normal 3 2" xfId="1005" xr:uid="{00000000-0005-0000-0000-0000EC030000}"/>
    <cellStyle name="Normal 3 2 2" xfId="1006" xr:uid="{00000000-0005-0000-0000-0000ED030000}"/>
    <cellStyle name="Normal 3 2 2 2" xfId="1007" xr:uid="{00000000-0005-0000-0000-0000EE030000}"/>
    <cellStyle name="Normal 3 2 3" xfId="1008" xr:uid="{00000000-0005-0000-0000-0000EF030000}"/>
    <cellStyle name="Normal 3 2 3 2" xfId="1009" xr:uid="{00000000-0005-0000-0000-0000F0030000}"/>
    <cellStyle name="Normal 3 2 4" xfId="1010" xr:uid="{00000000-0005-0000-0000-0000F1030000}"/>
    <cellStyle name="Normal 3 2 5" xfId="1011" xr:uid="{00000000-0005-0000-0000-0000F2030000}"/>
    <cellStyle name="Normal 3 3" xfId="1012" xr:uid="{00000000-0005-0000-0000-0000F3030000}"/>
    <cellStyle name="Normal 3 4" xfId="1013" xr:uid="{00000000-0005-0000-0000-0000F4030000}"/>
    <cellStyle name="Normal 3 4 2" xfId="1014" xr:uid="{00000000-0005-0000-0000-0000F5030000}"/>
    <cellStyle name="Normal 3 5" xfId="1015" xr:uid="{00000000-0005-0000-0000-0000F6030000}"/>
    <cellStyle name="Normal 3 5 2" xfId="1016" xr:uid="{00000000-0005-0000-0000-0000F7030000}"/>
    <cellStyle name="Normal 4" xfId="1017" xr:uid="{00000000-0005-0000-0000-0000F8030000}"/>
    <cellStyle name="Normal 4 2" xfId="1018" xr:uid="{00000000-0005-0000-0000-0000F9030000}"/>
    <cellStyle name="Normal 4 2 2" xfId="1019" xr:uid="{00000000-0005-0000-0000-0000FA030000}"/>
    <cellStyle name="Normal 4 2 2 2" xfId="1020" xr:uid="{00000000-0005-0000-0000-0000FB030000}"/>
    <cellStyle name="Normal 4 2 2 2 2" xfId="1021" xr:uid="{00000000-0005-0000-0000-0000FC030000}"/>
    <cellStyle name="Normal 4 2 2 3" xfId="1022" xr:uid="{00000000-0005-0000-0000-0000FD030000}"/>
    <cellStyle name="Normal 4 2 2 3 2" xfId="1023" xr:uid="{00000000-0005-0000-0000-0000FE030000}"/>
    <cellStyle name="Normal 4 2 2 4" xfId="1024" xr:uid="{00000000-0005-0000-0000-0000FF030000}"/>
    <cellStyle name="Normal 4 2 3" xfId="1025" xr:uid="{00000000-0005-0000-0000-000000040000}"/>
    <cellStyle name="Normal 4 2 3 2" xfId="1026" xr:uid="{00000000-0005-0000-0000-000001040000}"/>
    <cellStyle name="Normal 4 2 4" xfId="1027" xr:uid="{00000000-0005-0000-0000-000002040000}"/>
    <cellStyle name="Normal 4 2 4 2" xfId="1028" xr:uid="{00000000-0005-0000-0000-000003040000}"/>
    <cellStyle name="Normal 4 2 5" xfId="1029" xr:uid="{00000000-0005-0000-0000-000004040000}"/>
    <cellStyle name="Normal 4 2 5 2" xfId="1030" xr:uid="{00000000-0005-0000-0000-000005040000}"/>
    <cellStyle name="Normal 4 2 6" xfId="1031" xr:uid="{00000000-0005-0000-0000-000006040000}"/>
    <cellStyle name="Normal 4 3" xfId="1032" xr:uid="{00000000-0005-0000-0000-000007040000}"/>
    <cellStyle name="Normal 4 4" xfId="1033" xr:uid="{00000000-0005-0000-0000-000008040000}"/>
    <cellStyle name="Normal 4 4 2" xfId="1034" xr:uid="{00000000-0005-0000-0000-000009040000}"/>
    <cellStyle name="Normal 4 4 2 2" xfId="1035" xr:uid="{00000000-0005-0000-0000-00000A040000}"/>
    <cellStyle name="Normal 4 4 3" xfId="1036" xr:uid="{00000000-0005-0000-0000-00000B040000}"/>
    <cellStyle name="Normal 4 4 3 2" xfId="1037" xr:uid="{00000000-0005-0000-0000-00000C040000}"/>
    <cellStyle name="Normal 4 4 4" xfId="1038" xr:uid="{00000000-0005-0000-0000-00000D040000}"/>
    <cellStyle name="Normal 4 5" xfId="1039" xr:uid="{00000000-0005-0000-0000-00000E040000}"/>
    <cellStyle name="Normal 4 5 2" xfId="1040" xr:uid="{00000000-0005-0000-0000-00000F040000}"/>
    <cellStyle name="Normal 4 5 2 2" xfId="1041" xr:uid="{00000000-0005-0000-0000-000010040000}"/>
    <cellStyle name="Normal 4 5 3" xfId="1042" xr:uid="{00000000-0005-0000-0000-000011040000}"/>
    <cellStyle name="Normal 4 5 3 2" xfId="1043" xr:uid="{00000000-0005-0000-0000-000012040000}"/>
    <cellStyle name="Normal 4 5 4" xfId="1044" xr:uid="{00000000-0005-0000-0000-000013040000}"/>
    <cellStyle name="Normal 4 6" xfId="1045" xr:uid="{00000000-0005-0000-0000-000014040000}"/>
    <cellStyle name="Normal 4 6 2" xfId="1046" xr:uid="{00000000-0005-0000-0000-000015040000}"/>
    <cellStyle name="Normal 4 7" xfId="1047" xr:uid="{00000000-0005-0000-0000-000016040000}"/>
    <cellStyle name="Normal 4 7 2" xfId="1048" xr:uid="{00000000-0005-0000-0000-000017040000}"/>
    <cellStyle name="Normal 4 8" xfId="1049" xr:uid="{00000000-0005-0000-0000-000018040000}"/>
    <cellStyle name="Normal 4 8 2" xfId="1050" xr:uid="{00000000-0005-0000-0000-000019040000}"/>
    <cellStyle name="Normal 4 9" xfId="1051" xr:uid="{00000000-0005-0000-0000-00001A040000}"/>
    <cellStyle name="Normal 5" xfId="1052" xr:uid="{00000000-0005-0000-0000-00001B040000}"/>
    <cellStyle name="Normal 5 2" xfId="1053" xr:uid="{00000000-0005-0000-0000-00001C040000}"/>
    <cellStyle name="Normal 5 2 2" xfId="1054" xr:uid="{00000000-0005-0000-0000-00001D040000}"/>
    <cellStyle name="Normal 5 2 2 2" xfId="1055" xr:uid="{00000000-0005-0000-0000-00001E040000}"/>
    <cellStyle name="Normal 5 2 2 2 2" xfId="1056" xr:uid="{00000000-0005-0000-0000-00001F040000}"/>
    <cellStyle name="Normal 5 2 2 3" xfId="1057" xr:uid="{00000000-0005-0000-0000-000020040000}"/>
    <cellStyle name="Normal 5 2 2 3 2" xfId="1058" xr:uid="{00000000-0005-0000-0000-000021040000}"/>
    <cellStyle name="Normal 5 2 2 4" xfId="1059" xr:uid="{00000000-0005-0000-0000-000022040000}"/>
    <cellStyle name="Normal 5 2 3" xfId="1060" xr:uid="{00000000-0005-0000-0000-000023040000}"/>
    <cellStyle name="Normal 5 2 3 2" xfId="1061" xr:uid="{00000000-0005-0000-0000-000024040000}"/>
    <cellStyle name="Normal 5 2 4" xfId="1062" xr:uid="{00000000-0005-0000-0000-000025040000}"/>
    <cellStyle name="Normal 5 2 4 2" xfId="1063" xr:uid="{00000000-0005-0000-0000-000026040000}"/>
    <cellStyle name="Normal 5 2 5" xfId="1064" xr:uid="{00000000-0005-0000-0000-000027040000}"/>
    <cellStyle name="Normal 5 3" xfId="1065" xr:uid="{00000000-0005-0000-0000-000028040000}"/>
    <cellStyle name="Normal 5 3 2" xfId="1066" xr:uid="{00000000-0005-0000-0000-000029040000}"/>
    <cellStyle name="Normal 5 3 2 2" xfId="1067" xr:uid="{00000000-0005-0000-0000-00002A040000}"/>
    <cellStyle name="Normal 5 3 3" xfId="1068" xr:uid="{00000000-0005-0000-0000-00002B040000}"/>
    <cellStyle name="Normal 5 3 3 2" xfId="1069" xr:uid="{00000000-0005-0000-0000-00002C040000}"/>
    <cellStyle name="Normal 5 3 4" xfId="1070" xr:uid="{00000000-0005-0000-0000-00002D040000}"/>
    <cellStyle name="Normal 5 4" xfId="1071" xr:uid="{00000000-0005-0000-0000-00002E040000}"/>
    <cellStyle name="Normal 5 5" xfId="1072" xr:uid="{00000000-0005-0000-0000-00002F040000}"/>
    <cellStyle name="Normal 5 5 2" xfId="1073" xr:uid="{00000000-0005-0000-0000-000030040000}"/>
    <cellStyle name="Normal 5 5 2 2" xfId="1074" xr:uid="{00000000-0005-0000-0000-000031040000}"/>
    <cellStyle name="Normal 5 5 3" xfId="1075" xr:uid="{00000000-0005-0000-0000-000032040000}"/>
    <cellStyle name="Normal 5 5 3 2" xfId="1076" xr:uid="{00000000-0005-0000-0000-000033040000}"/>
    <cellStyle name="Normal 5 5 4" xfId="1077" xr:uid="{00000000-0005-0000-0000-000034040000}"/>
    <cellStyle name="Normal 5 6" xfId="1078" xr:uid="{00000000-0005-0000-0000-000035040000}"/>
    <cellStyle name="Normal 5 6 2" xfId="1079" xr:uid="{00000000-0005-0000-0000-000036040000}"/>
    <cellStyle name="Normal 5 7" xfId="1080" xr:uid="{00000000-0005-0000-0000-000037040000}"/>
    <cellStyle name="Normal 5 7 2" xfId="1081" xr:uid="{00000000-0005-0000-0000-000038040000}"/>
    <cellStyle name="Normal 5 8" xfId="1082" xr:uid="{00000000-0005-0000-0000-000039040000}"/>
    <cellStyle name="Normal 6" xfId="1083" xr:uid="{00000000-0005-0000-0000-00003A040000}"/>
    <cellStyle name="Normal 6 2" xfId="1084" xr:uid="{00000000-0005-0000-0000-00003B040000}"/>
    <cellStyle name="Normal 6 2 2" xfId="1085" xr:uid="{00000000-0005-0000-0000-00003C040000}"/>
    <cellStyle name="Normal 6 2 2 2" xfId="1086" xr:uid="{00000000-0005-0000-0000-00003D040000}"/>
    <cellStyle name="Normal 6 2 3" xfId="1087" xr:uid="{00000000-0005-0000-0000-00003E040000}"/>
    <cellStyle name="Normal 6 2 3 2" xfId="1088" xr:uid="{00000000-0005-0000-0000-00003F040000}"/>
    <cellStyle name="Normal 6 2 4" xfId="1089" xr:uid="{00000000-0005-0000-0000-000040040000}"/>
    <cellStyle name="Normal 6 3" xfId="1090" xr:uid="{00000000-0005-0000-0000-000041040000}"/>
    <cellStyle name="Normal 6 3 2" xfId="1091" xr:uid="{00000000-0005-0000-0000-000042040000}"/>
    <cellStyle name="Normal 6 4" xfId="1092" xr:uid="{00000000-0005-0000-0000-000043040000}"/>
    <cellStyle name="Normal 6 4 2" xfId="1093" xr:uid="{00000000-0005-0000-0000-000044040000}"/>
    <cellStyle name="Normal 6 5" xfId="1094" xr:uid="{00000000-0005-0000-0000-000045040000}"/>
    <cellStyle name="Normal 7" xfId="1095" xr:uid="{00000000-0005-0000-0000-000046040000}"/>
    <cellStyle name="Normal 8" xfId="1096" xr:uid="{00000000-0005-0000-0000-000047040000}"/>
    <cellStyle name="Normal 9" xfId="1097" xr:uid="{00000000-0005-0000-0000-000048040000}"/>
    <cellStyle name="Normal 9 2" xfId="1098" xr:uid="{00000000-0005-0000-0000-000049040000}"/>
    <cellStyle name="Normal 9 2 2" xfId="1099" xr:uid="{00000000-0005-0000-0000-00004A040000}"/>
    <cellStyle name="Normal 9 3" xfId="1100" xr:uid="{00000000-0005-0000-0000-00004B040000}"/>
    <cellStyle name="Normal 9 3 2" xfId="1101" xr:uid="{00000000-0005-0000-0000-00004C040000}"/>
    <cellStyle name="Normal 9 4" xfId="1102" xr:uid="{00000000-0005-0000-0000-00004D040000}"/>
    <cellStyle name="Normal_Plan de trabajo" xfId="2" xr:uid="{00000000-0005-0000-0000-00004E040000}"/>
    <cellStyle name="Notas 2" xfId="1103" xr:uid="{00000000-0005-0000-0000-00004F040000}"/>
    <cellStyle name="Notas 2 2" xfId="1104" xr:uid="{00000000-0005-0000-0000-000050040000}"/>
    <cellStyle name="Notas 2 2 2" xfId="1105" xr:uid="{00000000-0005-0000-0000-000051040000}"/>
    <cellStyle name="Notas 2 2 2 2" xfId="1106" xr:uid="{00000000-0005-0000-0000-000052040000}"/>
    <cellStyle name="Notas 2 2 2 2 2" xfId="1107" xr:uid="{00000000-0005-0000-0000-000053040000}"/>
    <cellStyle name="Notas 2 2 2 3" xfId="1108" xr:uid="{00000000-0005-0000-0000-000054040000}"/>
    <cellStyle name="Notas 2 2 2 3 2" xfId="1109" xr:uid="{00000000-0005-0000-0000-000055040000}"/>
    <cellStyle name="Notas 2 2 2 4" xfId="1110" xr:uid="{00000000-0005-0000-0000-000056040000}"/>
    <cellStyle name="Notas 2 2 3" xfId="1111" xr:uid="{00000000-0005-0000-0000-000057040000}"/>
    <cellStyle name="Notas 2 2 3 2" xfId="1112" xr:uid="{00000000-0005-0000-0000-000058040000}"/>
    <cellStyle name="Notas 2 2 4" xfId="1113" xr:uid="{00000000-0005-0000-0000-000059040000}"/>
    <cellStyle name="Notas 2 2 4 2" xfId="1114" xr:uid="{00000000-0005-0000-0000-00005A040000}"/>
    <cellStyle name="Notas 2 2 5" xfId="1115" xr:uid="{00000000-0005-0000-0000-00005B040000}"/>
    <cellStyle name="Notas 2 3" xfId="1116" xr:uid="{00000000-0005-0000-0000-00005C040000}"/>
    <cellStyle name="Notas 2 3 2" xfId="1117" xr:uid="{00000000-0005-0000-0000-00005D040000}"/>
    <cellStyle name="Notas 2 3 2 2" xfId="1118" xr:uid="{00000000-0005-0000-0000-00005E040000}"/>
    <cellStyle name="Notas 2 3 3" xfId="1119" xr:uid="{00000000-0005-0000-0000-00005F040000}"/>
    <cellStyle name="Notas 2 3 3 2" xfId="1120" xr:uid="{00000000-0005-0000-0000-000060040000}"/>
    <cellStyle name="Notas 2 3 4" xfId="1121" xr:uid="{00000000-0005-0000-0000-000061040000}"/>
    <cellStyle name="Notas 2 4" xfId="1122" xr:uid="{00000000-0005-0000-0000-000062040000}"/>
    <cellStyle name="Notas 2 4 2" xfId="1123" xr:uid="{00000000-0005-0000-0000-000063040000}"/>
    <cellStyle name="Notas 2 4 2 2" xfId="1124" xr:uid="{00000000-0005-0000-0000-000064040000}"/>
    <cellStyle name="Notas 2 4 3" xfId="1125" xr:uid="{00000000-0005-0000-0000-000065040000}"/>
    <cellStyle name="Notas 2 4 3 2" xfId="1126" xr:uid="{00000000-0005-0000-0000-000066040000}"/>
    <cellStyle name="Notas 2 4 4" xfId="1127" xr:uid="{00000000-0005-0000-0000-000067040000}"/>
    <cellStyle name="Notas 2 5" xfId="1128" xr:uid="{00000000-0005-0000-0000-000068040000}"/>
    <cellStyle name="Notas 2 5 2" xfId="1129" xr:uid="{00000000-0005-0000-0000-000069040000}"/>
    <cellStyle name="Notas 2 6" xfId="1130" xr:uid="{00000000-0005-0000-0000-00006A040000}"/>
    <cellStyle name="Notas 2 6 2" xfId="1131" xr:uid="{00000000-0005-0000-0000-00006B040000}"/>
    <cellStyle name="Notas 2 7" xfId="1132" xr:uid="{00000000-0005-0000-0000-00006C040000}"/>
    <cellStyle name="Notas 3" xfId="1133" xr:uid="{00000000-0005-0000-0000-00006D040000}"/>
    <cellStyle name="Notas 3 2" xfId="1134" xr:uid="{00000000-0005-0000-0000-00006E040000}"/>
    <cellStyle name="Notas 3 2 2" xfId="1135" xr:uid="{00000000-0005-0000-0000-00006F040000}"/>
    <cellStyle name="Notas 3 2 2 2" xfId="1136" xr:uid="{00000000-0005-0000-0000-000070040000}"/>
    <cellStyle name="Notas 3 2 3" xfId="1137" xr:uid="{00000000-0005-0000-0000-000071040000}"/>
    <cellStyle name="Notas 3 2 3 2" xfId="1138" xr:uid="{00000000-0005-0000-0000-000072040000}"/>
    <cellStyle name="Notas 3 2 4" xfId="1139" xr:uid="{00000000-0005-0000-0000-000073040000}"/>
    <cellStyle name="Notas 3 3" xfId="1140" xr:uid="{00000000-0005-0000-0000-000074040000}"/>
    <cellStyle name="Notas 3 3 2" xfId="1141" xr:uid="{00000000-0005-0000-0000-000075040000}"/>
    <cellStyle name="Notas 3 4" xfId="1142" xr:uid="{00000000-0005-0000-0000-000076040000}"/>
    <cellStyle name="Notas 3 4 2" xfId="1143" xr:uid="{00000000-0005-0000-0000-000077040000}"/>
    <cellStyle name="Notas 3 5" xfId="1144" xr:uid="{00000000-0005-0000-0000-000078040000}"/>
    <cellStyle name="Notas 4" xfId="1145" xr:uid="{00000000-0005-0000-0000-000079040000}"/>
    <cellStyle name="Notas 4 2" xfId="1146" xr:uid="{00000000-0005-0000-0000-00007A040000}"/>
    <cellStyle name="Notas 4 2 2" xfId="1147" xr:uid="{00000000-0005-0000-0000-00007B040000}"/>
    <cellStyle name="Notas 4 2 2 2" xfId="1148" xr:uid="{00000000-0005-0000-0000-00007C040000}"/>
    <cellStyle name="Notas 4 2 3" xfId="1149" xr:uid="{00000000-0005-0000-0000-00007D040000}"/>
    <cellStyle name="Notas 4 2 3 2" xfId="1150" xr:uid="{00000000-0005-0000-0000-00007E040000}"/>
    <cellStyle name="Notas 4 2 4" xfId="1151" xr:uid="{00000000-0005-0000-0000-00007F040000}"/>
    <cellStyle name="Notas 4 3" xfId="1152" xr:uid="{00000000-0005-0000-0000-000080040000}"/>
    <cellStyle name="Notas 4 3 2" xfId="1153" xr:uid="{00000000-0005-0000-0000-000081040000}"/>
    <cellStyle name="Notas 4 4" xfId="1154" xr:uid="{00000000-0005-0000-0000-000082040000}"/>
    <cellStyle name="Notas 4 4 2" xfId="1155" xr:uid="{00000000-0005-0000-0000-000083040000}"/>
    <cellStyle name="Notas 4 5" xfId="1156" xr:uid="{00000000-0005-0000-0000-000084040000}"/>
    <cellStyle name="Notas 5" xfId="1157" xr:uid="{00000000-0005-0000-0000-000085040000}"/>
    <cellStyle name="Notas 5 2" xfId="1158" xr:uid="{00000000-0005-0000-0000-000086040000}"/>
    <cellStyle name="Notas 5 2 2" xfId="1159" xr:uid="{00000000-0005-0000-0000-000087040000}"/>
    <cellStyle name="Notas 5 3" xfId="1160" xr:uid="{00000000-0005-0000-0000-000088040000}"/>
    <cellStyle name="Notas 5 3 2" xfId="1161" xr:uid="{00000000-0005-0000-0000-000089040000}"/>
    <cellStyle name="Notas 5 4" xfId="1162" xr:uid="{00000000-0005-0000-0000-00008A040000}"/>
    <cellStyle name="Notas 6" xfId="1163" xr:uid="{00000000-0005-0000-0000-00008B040000}"/>
    <cellStyle name="Notas 6 2" xfId="1164" xr:uid="{00000000-0005-0000-0000-00008C040000}"/>
    <cellStyle name="Notas 7" xfId="1165" xr:uid="{00000000-0005-0000-0000-00008D040000}"/>
    <cellStyle name="Notas 7 2" xfId="1166" xr:uid="{00000000-0005-0000-0000-00008E040000}"/>
    <cellStyle name="Notas 8" xfId="1167" xr:uid="{00000000-0005-0000-0000-00008F040000}"/>
    <cellStyle name="Percent" xfId="1" builtinId="5"/>
    <cellStyle name="Porcentaje 10" xfId="1168" xr:uid="{00000000-0005-0000-0000-000091040000}"/>
    <cellStyle name="Porcentaje 2" xfId="1169" xr:uid="{00000000-0005-0000-0000-000092040000}"/>
    <cellStyle name="Porcentaje 2 2" xfId="1170" xr:uid="{00000000-0005-0000-0000-000093040000}"/>
    <cellStyle name="Porcentaje 2 2 2" xfId="1171" xr:uid="{00000000-0005-0000-0000-000094040000}"/>
    <cellStyle name="Porcentaje 2 2 2 2" xfId="1172" xr:uid="{00000000-0005-0000-0000-000095040000}"/>
    <cellStyle name="Porcentaje 2 2 2 2 2" xfId="1173" xr:uid="{00000000-0005-0000-0000-000096040000}"/>
    <cellStyle name="Porcentaje 2 2 2 3" xfId="1174" xr:uid="{00000000-0005-0000-0000-000097040000}"/>
    <cellStyle name="Porcentaje 2 2 2 3 2" xfId="1175" xr:uid="{00000000-0005-0000-0000-000098040000}"/>
    <cellStyle name="Porcentaje 2 2 2 4" xfId="1176" xr:uid="{00000000-0005-0000-0000-000099040000}"/>
    <cellStyle name="Porcentaje 2 2 3" xfId="1177" xr:uid="{00000000-0005-0000-0000-00009A040000}"/>
    <cellStyle name="Porcentaje 2 2 3 2" xfId="1178" xr:uid="{00000000-0005-0000-0000-00009B040000}"/>
    <cellStyle name="Porcentaje 2 2 3 2 2" xfId="1179" xr:uid="{00000000-0005-0000-0000-00009C040000}"/>
    <cellStyle name="Porcentaje 2 2 3 3" xfId="1180" xr:uid="{00000000-0005-0000-0000-00009D040000}"/>
    <cellStyle name="Porcentaje 2 2 3 3 2" xfId="1181" xr:uid="{00000000-0005-0000-0000-00009E040000}"/>
    <cellStyle name="Porcentaje 2 2 3 4" xfId="1182" xr:uid="{00000000-0005-0000-0000-00009F040000}"/>
    <cellStyle name="Porcentaje 2 2 4" xfId="1183" xr:uid="{00000000-0005-0000-0000-0000A0040000}"/>
    <cellStyle name="Porcentaje 2 2 4 2" xfId="1184" xr:uid="{00000000-0005-0000-0000-0000A1040000}"/>
    <cellStyle name="Porcentaje 2 2 5" xfId="1185" xr:uid="{00000000-0005-0000-0000-0000A2040000}"/>
    <cellStyle name="Porcentaje 2 2 5 2" xfId="1186" xr:uid="{00000000-0005-0000-0000-0000A3040000}"/>
    <cellStyle name="Porcentaje 2 2 6" xfId="1187" xr:uid="{00000000-0005-0000-0000-0000A4040000}"/>
    <cellStyle name="Porcentaje 2 3" xfId="1188" xr:uid="{00000000-0005-0000-0000-0000A5040000}"/>
    <cellStyle name="Porcentaje 2 3 2" xfId="1189" xr:uid="{00000000-0005-0000-0000-0000A6040000}"/>
    <cellStyle name="Porcentaje 2 3 2 2" xfId="1190" xr:uid="{00000000-0005-0000-0000-0000A7040000}"/>
    <cellStyle name="Porcentaje 2 3 3" xfId="1191" xr:uid="{00000000-0005-0000-0000-0000A8040000}"/>
    <cellStyle name="Porcentaje 2 3 3 2" xfId="1192" xr:uid="{00000000-0005-0000-0000-0000A9040000}"/>
    <cellStyle name="Porcentaje 2 3 4" xfId="1193" xr:uid="{00000000-0005-0000-0000-0000AA040000}"/>
    <cellStyle name="Porcentaje 2 4" xfId="1194" xr:uid="{00000000-0005-0000-0000-0000AB040000}"/>
    <cellStyle name="Porcentaje 2 5" xfId="1195" xr:uid="{00000000-0005-0000-0000-0000AC040000}"/>
    <cellStyle name="Porcentaje 2 6" xfId="1196" xr:uid="{00000000-0005-0000-0000-0000AD040000}"/>
    <cellStyle name="Porcentaje 2 6 2" xfId="1197" xr:uid="{00000000-0005-0000-0000-0000AE040000}"/>
    <cellStyle name="Porcentaje 2 7" xfId="1198" xr:uid="{00000000-0005-0000-0000-0000AF040000}"/>
    <cellStyle name="Porcentaje 2 7 2" xfId="1199" xr:uid="{00000000-0005-0000-0000-0000B0040000}"/>
    <cellStyle name="Porcentaje 2 8" xfId="1200" xr:uid="{00000000-0005-0000-0000-0000B1040000}"/>
    <cellStyle name="Porcentaje 3" xfId="1201" xr:uid="{00000000-0005-0000-0000-0000B2040000}"/>
    <cellStyle name="Porcentaje 3 2" xfId="1202" xr:uid="{00000000-0005-0000-0000-0000B3040000}"/>
    <cellStyle name="Porcentaje 3 2 2" xfId="1203" xr:uid="{00000000-0005-0000-0000-0000B4040000}"/>
    <cellStyle name="Porcentaje 3 2 2 2" xfId="1204" xr:uid="{00000000-0005-0000-0000-0000B5040000}"/>
    <cellStyle name="Porcentaje 3 2 2 2 2" xfId="1205" xr:uid="{00000000-0005-0000-0000-0000B6040000}"/>
    <cellStyle name="Porcentaje 3 2 2 3" xfId="1206" xr:uid="{00000000-0005-0000-0000-0000B7040000}"/>
    <cellStyle name="Porcentaje 3 2 2 3 2" xfId="1207" xr:uid="{00000000-0005-0000-0000-0000B8040000}"/>
    <cellStyle name="Porcentaje 3 2 2 4" xfId="1208" xr:uid="{00000000-0005-0000-0000-0000B9040000}"/>
    <cellStyle name="Porcentaje 3 2 3" xfId="1209" xr:uid="{00000000-0005-0000-0000-0000BA040000}"/>
    <cellStyle name="Porcentaje 3 2 3 2" xfId="1210" xr:uid="{00000000-0005-0000-0000-0000BB040000}"/>
    <cellStyle name="Porcentaje 3 2 4" xfId="1211" xr:uid="{00000000-0005-0000-0000-0000BC040000}"/>
    <cellStyle name="Porcentaje 3 2 4 2" xfId="1212" xr:uid="{00000000-0005-0000-0000-0000BD040000}"/>
    <cellStyle name="Porcentaje 3 2 5" xfId="1213" xr:uid="{00000000-0005-0000-0000-0000BE040000}"/>
    <cellStyle name="Porcentaje 3 3" xfId="1214" xr:uid="{00000000-0005-0000-0000-0000BF040000}"/>
    <cellStyle name="Porcentaje 3 4" xfId="1215" xr:uid="{00000000-0005-0000-0000-0000C0040000}"/>
    <cellStyle name="Porcentaje 3 4 2" xfId="1216" xr:uid="{00000000-0005-0000-0000-0000C1040000}"/>
    <cellStyle name="Porcentaje 3 4 2 2" xfId="1217" xr:uid="{00000000-0005-0000-0000-0000C2040000}"/>
    <cellStyle name="Porcentaje 3 4 3" xfId="1218" xr:uid="{00000000-0005-0000-0000-0000C3040000}"/>
    <cellStyle name="Porcentaje 3 4 3 2" xfId="1219" xr:uid="{00000000-0005-0000-0000-0000C4040000}"/>
    <cellStyle name="Porcentaje 3 4 4" xfId="1220" xr:uid="{00000000-0005-0000-0000-0000C5040000}"/>
    <cellStyle name="Porcentaje 3 5" xfId="1221" xr:uid="{00000000-0005-0000-0000-0000C6040000}"/>
    <cellStyle name="Porcentaje 3 5 2" xfId="1222" xr:uid="{00000000-0005-0000-0000-0000C7040000}"/>
    <cellStyle name="Porcentaje 3 5 2 2" xfId="1223" xr:uid="{00000000-0005-0000-0000-0000C8040000}"/>
    <cellStyle name="Porcentaje 3 5 3" xfId="1224" xr:uid="{00000000-0005-0000-0000-0000C9040000}"/>
    <cellStyle name="Porcentaje 3 5 3 2" xfId="1225" xr:uid="{00000000-0005-0000-0000-0000CA040000}"/>
    <cellStyle name="Porcentaje 3 5 4" xfId="1226" xr:uid="{00000000-0005-0000-0000-0000CB040000}"/>
    <cellStyle name="Porcentaje 3 6" xfId="1227" xr:uid="{00000000-0005-0000-0000-0000CC040000}"/>
    <cellStyle name="Porcentaje 3 6 2" xfId="1228" xr:uid="{00000000-0005-0000-0000-0000CD040000}"/>
    <cellStyle name="Porcentaje 3 7" xfId="1229" xr:uid="{00000000-0005-0000-0000-0000CE040000}"/>
    <cellStyle name="Porcentaje 3 7 2" xfId="1230" xr:uid="{00000000-0005-0000-0000-0000CF040000}"/>
    <cellStyle name="Porcentaje 3 8" xfId="1231" xr:uid="{00000000-0005-0000-0000-0000D0040000}"/>
    <cellStyle name="Porcentaje 4" xfId="1232" xr:uid="{00000000-0005-0000-0000-0000D1040000}"/>
    <cellStyle name="Porcentaje 4 2" xfId="1233" xr:uid="{00000000-0005-0000-0000-0000D2040000}"/>
    <cellStyle name="Porcentaje 4 2 2" xfId="1234" xr:uid="{00000000-0005-0000-0000-0000D3040000}"/>
    <cellStyle name="Porcentaje 4 2 2 2" xfId="1235" xr:uid="{00000000-0005-0000-0000-0000D4040000}"/>
    <cellStyle name="Porcentaje 4 2 3" xfId="1236" xr:uid="{00000000-0005-0000-0000-0000D5040000}"/>
    <cellStyle name="Porcentaje 4 2 3 2" xfId="1237" xr:uid="{00000000-0005-0000-0000-0000D6040000}"/>
    <cellStyle name="Porcentaje 4 2 4" xfId="1238" xr:uid="{00000000-0005-0000-0000-0000D7040000}"/>
    <cellStyle name="Porcentaje 4 3" xfId="1239" xr:uid="{00000000-0005-0000-0000-0000D8040000}"/>
    <cellStyle name="Porcentaje 4 4" xfId="1240" xr:uid="{00000000-0005-0000-0000-0000D9040000}"/>
    <cellStyle name="Porcentaje 4 4 2" xfId="1241" xr:uid="{00000000-0005-0000-0000-0000DA040000}"/>
    <cellStyle name="Porcentaje 4 4 2 2" xfId="1242" xr:uid="{00000000-0005-0000-0000-0000DB040000}"/>
    <cellStyle name="Porcentaje 4 4 3" xfId="1243" xr:uid="{00000000-0005-0000-0000-0000DC040000}"/>
    <cellStyle name="Porcentaje 4 4 3 2" xfId="1244" xr:uid="{00000000-0005-0000-0000-0000DD040000}"/>
    <cellStyle name="Porcentaje 4 4 4" xfId="1245" xr:uid="{00000000-0005-0000-0000-0000DE040000}"/>
    <cellStyle name="Porcentaje 4 5" xfId="1246" xr:uid="{00000000-0005-0000-0000-0000DF040000}"/>
    <cellStyle name="Porcentaje 4 5 2" xfId="1247" xr:uid="{00000000-0005-0000-0000-0000E0040000}"/>
    <cellStyle name="Porcentaje 4 6" xfId="1248" xr:uid="{00000000-0005-0000-0000-0000E1040000}"/>
    <cellStyle name="Porcentaje 4 6 2" xfId="1249" xr:uid="{00000000-0005-0000-0000-0000E2040000}"/>
    <cellStyle name="Porcentaje 4 7" xfId="1250" xr:uid="{00000000-0005-0000-0000-0000E3040000}"/>
    <cellStyle name="Porcentaje 5" xfId="1251" xr:uid="{00000000-0005-0000-0000-0000E4040000}"/>
    <cellStyle name="Porcentaje 6" xfId="1252" xr:uid="{00000000-0005-0000-0000-0000E5040000}"/>
    <cellStyle name="Porcentaje 6 2" xfId="1253" xr:uid="{00000000-0005-0000-0000-0000E6040000}"/>
    <cellStyle name="Porcentaje 7" xfId="1254" xr:uid="{00000000-0005-0000-0000-0000E7040000}"/>
    <cellStyle name="Porcentaje 7 2" xfId="1255" xr:uid="{00000000-0005-0000-0000-0000E8040000}"/>
    <cellStyle name="Porcentaje 8" xfId="1256" xr:uid="{00000000-0005-0000-0000-0000E9040000}"/>
    <cellStyle name="Porcentaje 8 2" xfId="1257" xr:uid="{00000000-0005-0000-0000-0000EA040000}"/>
    <cellStyle name="Porcentaje 9" xfId="1258" xr:uid="{00000000-0005-0000-0000-0000EB040000}"/>
    <cellStyle name="Porcentaje 9 2" xfId="1259" xr:uid="{00000000-0005-0000-0000-0000EC040000}"/>
    <cellStyle name="Porcentual 2" xfId="1260" xr:uid="{00000000-0005-0000-0000-0000ED040000}"/>
    <cellStyle name="Porcentual 2 2" xfId="1261" xr:uid="{00000000-0005-0000-0000-0000EE040000}"/>
    <cellStyle name="Porcentual 2 2 2" xfId="1262" xr:uid="{00000000-0005-0000-0000-0000EF040000}"/>
    <cellStyle name="Porcentual 2 2 2 2" xfId="1263" xr:uid="{00000000-0005-0000-0000-0000F0040000}"/>
    <cellStyle name="Porcentual 2 2 2 2 2" xfId="1264" xr:uid="{00000000-0005-0000-0000-0000F1040000}"/>
    <cellStyle name="Porcentual 2 2 2 3" xfId="1265" xr:uid="{00000000-0005-0000-0000-0000F2040000}"/>
    <cellStyle name="Porcentual 2 2 2 3 2" xfId="1266" xr:uid="{00000000-0005-0000-0000-0000F3040000}"/>
    <cellStyle name="Porcentual 2 2 2 4" xfId="1267" xr:uid="{00000000-0005-0000-0000-0000F4040000}"/>
    <cellStyle name="Porcentual 2 2 3" xfId="1268" xr:uid="{00000000-0005-0000-0000-0000F5040000}"/>
    <cellStyle name="Porcentual 2 2 3 2" xfId="1269" xr:uid="{00000000-0005-0000-0000-0000F6040000}"/>
    <cellStyle name="Porcentual 2 2 4" xfId="1270" xr:uid="{00000000-0005-0000-0000-0000F7040000}"/>
    <cellStyle name="Porcentual 2 2 4 2" xfId="1271" xr:uid="{00000000-0005-0000-0000-0000F8040000}"/>
    <cellStyle name="Porcentual 2 2 5" xfId="1272" xr:uid="{00000000-0005-0000-0000-0000F9040000}"/>
    <cellStyle name="Porcentual 2 3" xfId="1273" xr:uid="{00000000-0005-0000-0000-0000FA040000}"/>
    <cellStyle name="Porcentual 2 3 2" xfId="1274" xr:uid="{00000000-0005-0000-0000-0000FB040000}"/>
    <cellStyle name="Porcentual 2 3 2 2" xfId="1275" xr:uid="{00000000-0005-0000-0000-0000FC040000}"/>
    <cellStyle name="Porcentual 2 3 3" xfId="1276" xr:uid="{00000000-0005-0000-0000-0000FD040000}"/>
    <cellStyle name="Porcentual 2 3 3 2" xfId="1277" xr:uid="{00000000-0005-0000-0000-0000FE040000}"/>
    <cellStyle name="Porcentual 2 3 4" xfId="1278" xr:uid="{00000000-0005-0000-0000-0000FF040000}"/>
    <cellStyle name="Porcentual 2 4" xfId="1279" xr:uid="{00000000-0005-0000-0000-000000050000}"/>
    <cellStyle name="Porcentual 2 4 2" xfId="1280" xr:uid="{00000000-0005-0000-0000-000001050000}"/>
    <cellStyle name="Porcentual 2 5" xfId="1281" xr:uid="{00000000-0005-0000-0000-000002050000}"/>
    <cellStyle name="Porcentual 2 5 2" xfId="1282" xr:uid="{00000000-0005-0000-0000-000003050000}"/>
    <cellStyle name="Porcentual 2 6" xfId="1283" xr:uid="{00000000-0005-0000-0000-00000405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5"/>
  <sheetViews>
    <sheetView tabSelected="1" zoomScale="77" zoomScaleNormal="77" workbookViewId="0">
      <pane ySplit="11" topLeftCell="A12" activePane="bottomLeft" state="frozen"/>
      <selection pane="bottomLeft" activeCell="E2" sqref="E2"/>
    </sheetView>
  </sheetViews>
  <sheetFormatPr defaultColWidth="11.42578125" defaultRowHeight="15" x14ac:dyDescent="0.25"/>
  <cols>
    <col min="1" max="1" width="2.140625" customWidth="1"/>
    <col min="2" max="2" width="10" style="83" customWidth="1"/>
    <col min="3" max="3" width="10.5703125" customWidth="1"/>
    <col min="4" max="4" width="58.85546875" customWidth="1"/>
    <col min="5" max="5" width="13.140625" style="84" customWidth="1"/>
    <col min="6" max="6" width="14.42578125" style="84" bestFit="1" customWidth="1"/>
    <col min="7" max="10" width="14.42578125" style="84" customWidth="1"/>
    <col min="11" max="11" width="17.140625" customWidth="1"/>
    <col min="13" max="13" width="9" customWidth="1"/>
    <col min="14" max="14" width="9.42578125" customWidth="1"/>
    <col min="15" max="15" width="15.85546875" bestFit="1" customWidth="1"/>
    <col min="16" max="16" width="19.42578125" customWidth="1"/>
    <col min="17" max="17" width="12.7109375" customWidth="1"/>
    <col min="18" max="18" width="55.42578125" bestFit="1" customWidth="1"/>
    <col min="20" max="20" width="13.42578125" customWidth="1"/>
    <col min="21" max="21" width="24.85546875" customWidth="1"/>
  </cols>
  <sheetData>
    <row r="1" spans="1:22" ht="18.75" x14ac:dyDescent="0.3">
      <c r="D1" s="163" t="s">
        <v>190</v>
      </c>
    </row>
    <row r="4" spans="1:22" ht="15.75" x14ac:dyDescent="0.25">
      <c r="B4" s="1" t="s">
        <v>0</v>
      </c>
      <c r="C4" s="2"/>
      <c r="D4" s="2"/>
      <c r="E4" s="3"/>
      <c r="F4" s="4"/>
      <c r="G4" s="4"/>
      <c r="H4" s="4"/>
      <c r="I4" s="4"/>
      <c r="J4" s="4"/>
      <c r="K4" s="4"/>
      <c r="L4" s="2"/>
      <c r="M4" s="2"/>
      <c r="N4" s="2"/>
      <c r="O4" s="2"/>
      <c r="P4" s="2"/>
      <c r="Q4" s="2"/>
      <c r="R4" s="2"/>
    </row>
    <row r="5" spans="1:22" ht="16.5" thickBot="1" x14ac:dyDescent="0.3">
      <c r="A5" s="5"/>
      <c r="B5" s="6" t="s">
        <v>1</v>
      </c>
      <c r="C5" s="7"/>
      <c r="D5" s="2"/>
      <c r="E5" s="4"/>
      <c r="F5" s="4"/>
      <c r="G5" s="4"/>
      <c r="H5" s="4"/>
      <c r="I5" s="4"/>
      <c r="J5" s="4"/>
      <c r="K5" s="4"/>
      <c r="L5" s="8"/>
      <c r="M5" s="2"/>
      <c r="N5" s="2"/>
      <c r="O5" s="2"/>
      <c r="P5" s="2"/>
      <c r="Q5" s="2"/>
      <c r="R5" s="2"/>
    </row>
    <row r="6" spans="1:22" ht="15.75" x14ac:dyDescent="0.25">
      <c r="B6" s="128" t="s">
        <v>2</v>
      </c>
      <c r="C6" s="129"/>
      <c r="D6" s="129"/>
      <c r="E6" s="129"/>
      <c r="F6" s="129"/>
      <c r="G6" s="129"/>
      <c r="H6" s="129"/>
      <c r="I6" s="129"/>
      <c r="J6" s="129"/>
      <c r="K6" s="130"/>
      <c r="L6" s="131" t="s">
        <v>3</v>
      </c>
      <c r="M6" s="132"/>
      <c r="N6" s="132"/>
      <c r="O6" s="132"/>
      <c r="P6" s="132"/>
      <c r="Q6" s="132"/>
      <c r="R6" s="133"/>
    </row>
    <row r="7" spans="1:22" ht="16.5" thickBot="1" x14ac:dyDescent="0.3">
      <c r="B7" s="134" t="s">
        <v>4</v>
      </c>
      <c r="C7" s="135"/>
      <c r="D7" s="135"/>
      <c r="E7" s="135"/>
      <c r="F7" s="135"/>
      <c r="G7" s="135"/>
      <c r="H7" s="135"/>
      <c r="I7" s="135"/>
      <c r="J7" s="135"/>
      <c r="K7" s="136"/>
      <c r="L7" s="134" t="s">
        <v>5</v>
      </c>
      <c r="M7" s="135"/>
      <c r="N7" s="135"/>
      <c r="O7" s="135"/>
      <c r="P7" s="135"/>
      <c r="Q7" s="135"/>
      <c r="R7" s="137"/>
    </row>
    <row r="8" spans="1:22" ht="16.5" thickBot="1" x14ac:dyDescent="0.3">
      <c r="A8" s="9" t="s">
        <v>6</v>
      </c>
      <c r="B8" s="138" t="s">
        <v>7</v>
      </c>
      <c r="C8" s="139"/>
      <c r="D8" s="139"/>
      <c r="E8" s="140" t="s">
        <v>8</v>
      </c>
      <c r="F8" s="140"/>
      <c r="G8" s="140"/>
      <c r="H8" s="140"/>
      <c r="I8" s="140"/>
      <c r="J8" s="140"/>
      <c r="K8" s="140"/>
      <c r="L8" s="140"/>
      <c r="M8" s="140"/>
      <c r="N8" s="140" t="s">
        <v>9</v>
      </c>
      <c r="O8" s="140"/>
      <c r="P8" s="140"/>
      <c r="Q8" s="140"/>
      <c r="R8" s="10"/>
    </row>
    <row r="9" spans="1:22" ht="62.25" customHeight="1" thickBot="1" x14ac:dyDescent="0.3">
      <c r="B9" s="121" t="s">
        <v>10</v>
      </c>
      <c r="C9" s="124" t="s">
        <v>11</v>
      </c>
      <c r="D9" s="121" t="s">
        <v>12</v>
      </c>
      <c r="E9" s="124" t="s">
        <v>168</v>
      </c>
      <c r="F9" s="126" t="s">
        <v>13</v>
      </c>
      <c r="G9" s="126" t="s">
        <v>14</v>
      </c>
      <c r="H9" s="121" t="s">
        <v>187</v>
      </c>
      <c r="I9" s="121" t="s">
        <v>188</v>
      </c>
      <c r="J9" s="121" t="s">
        <v>189</v>
      </c>
      <c r="K9" s="124" t="s">
        <v>15</v>
      </c>
      <c r="L9" s="124" t="s">
        <v>16</v>
      </c>
      <c r="M9" s="158" t="s">
        <v>17</v>
      </c>
      <c r="N9" s="159"/>
      <c r="O9" s="124" t="s">
        <v>169</v>
      </c>
      <c r="P9" s="160" t="s">
        <v>18</v>
      </c>
      <c r="Q9" s="121" t="s">
        <v>19</v>
      </c>
      <c r="R9" s="121" t="s">
        <v>20</v>
      </c>
    </row>
    <row r="10" spans="1:22" ht="32.25" thickBot="1" x14ac:dyDescent="0.3">
      <c r="B10" s="123"/>
      <c r="C10" s="125"/>
      <c r="D10" s="123"/>
      <c r="E10" s="125"/>
      <c r="F10" s="127"/>
      <c r="G10" s="162"/>
      <c r="H10" s="122"/>
      <c r="I10" s="122"/>
      <c r="J10" s="122"/>
      <c r="K10" s="125"/>
      <c r="L10" s="125"/>
      <c r="M10" s="11" t="s">
        <v>21</v>
      </c>
      <c r="N10" s="11" t="s">
        <v>22</v>
      </c>
      <c r="O10" s="125"/>
      <c r="P10" s="161"/>
      <c r="Q10" s="122"/>
      <c r="R10" s="123"/>
    </row>
    <row r="11" spans="1:22" ht="16.5" thickBot="1" x14ac:dyDescent="0.3">
      <c r="B11" s="12"/>
      <c r="C11" s="13"/>
      <c r="D11" s="14" t="s">
        <v>23</v>
      </c>
      <c r="E11" s="15"/>
      <c r="F11" s="15"/>
      <c r="G11" s="15"/>
      <c r="H11" s="15"/>
      <c r="I11" s="15"/>
      <c r="J11" s="15"/>
      <c r="K11" s="13"/>
      <c r="L11" s="13"/>
      <c r="M11" s="13"/>
      <c r="N11" s="13"/>
      <c r="O11" s="13"/>
      <c r="P11" s="13"/>
      <c r="Q11" s="13"/>
      <c r="R11" s="16"/>
    </row>
    <row r="12" spans="1:22" ht="16.5" thickBot="1" x14ac:dyDescent="0.3">
      <c r="B12" s="17"/>
      <c r="C12" s="18"/>
      <c r="D12" s="19" t="s">
        <v>24</v>
      </c>
      <c r="E12" s="20">
        <f>SUM(E14:E39)</f>
        <v>6837693.3560412917</v>
      </c>
      <c r="F12" s="20">
        <f>SUM(F14:F39)</f>
        <v>714152.06533193553</v>
      </c>
      <c r="G12" s="20">
        <f>SUM(G14:G39)</f>
        <v>6123541.2907093568</v>
      </c>
      <c r="H12" s="20"/>
      <c r="I12" s="20"/>
      <c r="J12" s="20"/>
      <c r="K12" s="21"/>
      <c r="L12" s="21"/>
      <c r="M12" s="21"/>
      <c r="N12" s="21"/>
      <c r="O12" s="21"/>
      <c r="P12" s="21"/>
      <c r="Q12" s="21"/>
      <c r="R12" s="22"/>
    </row>
    <row r="13" spans="1:22" s="23" customFormat="1" ht="16.5" thickBot="1" x14ac:dyDescent="0.3">
      <c r="B13" s="24"/>
      <c r="C13" s="24"/>
      <c r="D13" s="25" t="s">
        <v>25</v>
      </c>
      <c r="E13" s="26"/>
      <c r="F13" s="26"/>
      <c r="G13" s="26"/>
      <c r="H13" s="26"/>
      <c r="I13" s="26"/>
      <c r="J13" s="26"/>
      <c r="K13" s="27"/>
      <c r="L13" s="27"/>
      <c r="M13" s="28"/>
      <c r="N13" s="28"/>
      <c r="O13" s="29"/>
      <c r="P13" s="29"/>
      <c r="Q13" s="27"/>
      <c r="R13" s="30"/>
    </row>
    <row r="14" spans="1:22" s="31" customFormat="1" ht="40.5" customHeight="1" thickBot="1" x14ac:dyDescent="0.3">
      <c r="B14" s="32">
        <v>1</v>
      </c>
      <c r="C14" s="33" t="s">
        <v>26</v>
      </c>
      <c r="D14" s="112" t="s">
        <v>27</v>
      </c>
      <c r="E14" s="35">
        <f>+F14+G14</f>
        <v>31223</v>
      </c>
      <c r="F14" s="35">
        <f>9855-1874</f>
        <v>7981</v>
      </c>
      <c r="G14" s="35">
        <v>23242</v>
      </c>
      <c r="H14" s="35">
        <v>4864</v>
      </c>
      <c r="I14" s="35">
        <v>23242</v>
      </c>
      <c r="J14" s="105">
        <f>29980-1874</f>
        <v>28106</v>
      </c>
      <c r="K14" s="90" t="s">
        <v>28</v>
      </c>
      <c r="L14" s="106" t="s">
        <v>29</v>
      </c>
      <c r="M14" s="36">
        <f>+F14/E14</f>
        <v>0.25561284950196972</v>
      </c>
      <c r="N14" s="36">
        <f>+G14/E14</f>
        <v>0.74438715049803028</v>
      </c>
      <c r="O14" s="91">
        <v>43101</v>
      </c>
      <c r="P14" s="91" t="s">
        <v>30</v>
      </c>
      <c r="Q14" s="93" t="s">
        <v>31</v>
      </c>
      <c r="R14" s="93" t="s">
        <v>147</v>
      </c>
      <c r="T14" s="120"/>
    </row>
    <row r="15" spans="1:22" s="37" customFormat="1" ht="47.25" customHeight="1" thickBot="1" x14ac:dyDescent="0.3">
      <c r="B15" s="38">
        <v>2</v>
      </c>
      <c r="C15" s="33" t="s">
        <v>32</v>
      </c>
      <c r="D15" s="112" t="s">
        <v>33</v>
      </c>
      <c r="E15" s="35">
        <v>16999.883018323253</v>
      </c>
      <c r="F15" s="35">
        <v>16999.883018323253</v>
      </c>
      <c r="G15" s="35">
        <v>0</v>
      </c>
      <c r="H15" s="35">
        <v>9289.5466926070039</v>
      </c>
      <c r="I15" s="35">
        <v>0</v>
      </c>
      <c r="J15" s="105">
        <v>9289.5466926070039</v>
      </c>
      <c r="K15" s="90" t="s">
        <v>34</v>
      </c>
      <c r="L15" s="90" t="s">
        <v>29</v>
      </c>
      <c r="M15" s="36">
        <f>+F15/E15</f>
        <v>1</v>
      </c>
      <c r="N15" s="36">
        <f>+G15/E15</f>
        <v>0</v>
      </c>
      <c r="O15" s="91">
        <v>42767</v>
      </c>
      <c r="P15" s="91" t="s">
        <v>30</v>
      </c>
      <c r="Q15" s="93" t="s">
        <v>31</v>
      </c>
      <c r="R15" s="93" t="s">
        <v>148</v>
      </c>
      <c r="T15" s="120"/>
    </row>
    <row r="16" spans="1:22" s="37" customFormat="1" ht="18" customHeight="1" thickBot="1" x14ac:dyDescent="0.3">
      <c r="B16" s="38">
        <v>3</v>
      </c>
      <c r="C16" s="38" t="s">
        <v>35</v>
      </c>
      <c r="D16" s="113" t="s">
        <v>36</v>
      </c>
      <c r="E16" s="35">
        <v>3611.6511309115831</v>
      </c>
      <c r="F16" s="35">
        <v>2000.2886320082248</v>
      </c>
      <c r="G16" s="35">
        <v>1611.3624989033585</v>
      </c>
      <c r="H16" s="35">
        <v>1494</v>
      </c>
      <c r="I16" s="35">
        <v>1500</v>
      </c>
      <c r="J16" s="105">
        <v>2994</v>
      </c>
      <c r="K16" s="90" t="s">
        <v>34</v>
      </c>
      <c r="L16" s="90" t="s">
        <v>49</v>
      </c>
      <c r="M16" s="36">
        <f>+F16/E16</f>
        <v>0.55384325880427732</v>
      </c>
      <c r="N16" s="36">
        <f>+G16/E16</f>
        <v>0.44615674119572274</v>
      </c>
      <c r="O16" s="91" t="s">
        <v>170</v>
      </c>
      <c r="P16" s="91" t="s">
        <v>86</v>
      </c>
      <c r="Q16" s="93" t="s">
        <v>56</v>
      </c>
      <c r="R16" s="93" t="s">
        <v>150</v>
      </c>
      <c r="T16" s="120"/>
      <c r="V16" s="39"/>
    </row>
    <row r="17" spans="2:20" ht="16.5" thickBot="1" x14ac:dyDescent="0.3">
      <c r="B17" s="24"/>
      <c r="C17" s="24"/>
      <c r="D17" s="40" t="s">
        <v>38</v>
      </c>
      <c r="E17" s="26"/>
      <c r="F17" s="26"/>
      <c r="G17" s="26"/>
      <c r="H17" s="26"/>
      <c r="I17" s="26"/>
      <c r="J17" s="26"/>
      <c r="K17" s="27"/>
      <c r="L17" s="27"/>
      <c r="M17" s="28"/>
      <c r="N17" s="28"/>
      <c r="O17" s="29"/>
      <c r="P17" s="29"/>
      <c r="Q17" s="41"/>
      <c r="R17" s="42"/>
      <c r="T17" s="120"/>
    </row>
    <row r="18" spans="2:20" ht="78.95" customHeight="1" thickBot="1" x14ac:dyDescent="0.3">
      <c r="B18" s="43">
        <f>+B16+1</f>
        <v>4</v>
      </c>
      <c r="C18" s="43" t="s">
        <v>39</v>
      </c>
      <c r="D18" s="34" t="s">
        <v>40</v>
      </c>
      <c r="E18" s="35">
        <f>+F18+G18</f>
        <v>1479723.177891593</v>
      </c>
      <c r="F18" s="35">
        <f>364762.600848203-602</f>
        <v>364160.600848203</v>
      </c>
      <c r="G18" s="35">
        <f>1147582.57704339-26265-5755</f>
        <v>1115562.5770433899</v>
      </c>
      <c r="H18" s="35">
        <v>184431.08300907922</v>
      </c>
      <c r="I18" s="35">
        <v>1031982.2678130619</v>
      </c>
      <c r="J18" s="105">
        <f>1249035.35082214-26265-5755-602</f>
        <v>1216413.35082214</v>
      </c>
      <c r="K18" s="90" t="s">
        <v>41</v>
      </c>
      <c r="L18" s="90" t="s">
        <v>49</v>
      </c>
      <c r="M18" s="36">
        <f t="shared" ref="M18:M26" si="0">+F18/E18</f>
        <v>0.24610049115205657</v>
      </c>
      <c r="N18" s="36">
        <f t="shared" ref="N18:N26" si="1">+G18/E18</f>
        <v>0.75389950884794343</v>
      </c>
      <c r="O18" s="91">
        <v>43160</v>
      </c>
      <c r="P18" s="107" t="s">
        <v>86</v>
      </c>
      <c r="Q18" s="93" t="s">
        <v>31</v>
      </c>
      <c r="R18" s="103" t="s">
        <v>152</v>
      </c>
      <c r="T18" s="120"/>
    </row>
    <row r="19" spans="2:20" s="23" customFormat="1" ht="78.95" customHeight="1" thickBot="1" x14ac:dyDescent="0.3">
      <c r="B19" s="65">
        <v>41</v>
      </c>
      <c r="C19" s="65" t="s">
        <v>178</v>
      </c>
      <c r="D19" s="87" t="s">
        <v>171</v>
      </c>
      <c r="E19" s="117">
        <f>+F19+G19</f>
        <v>26265</v>
      </c>
      <c r="F19" s="117">
        <v>0</v>
      </c>
      <c r="G19" s="117">
        <v>26265</v>
      </c>
      <c r="H19" s="35">
        <v>0</v>
      </c>
      <c r="I19" s="35">
        <v>26265</v>
      </c>
      <c r="J19" s="118">
        <f>+E19</f>
        <v>26265</v>
      </c>
      <c r="K19" s="90" t="s">
        <v>41</v>
      </c>
      <c r="L19" s="90" t="s">
        <v>151</v>
      </c>
      <c r="M19" s="108">
        <f t="shared" ref="M19" si="2">+F19/E19</f>
        <v>0</v>
      </c>
      <c r="N19" s="108">
        <f t="shared" ref="N19" si="3">+G19/E19</f>
        <v>1</v>
      </c>
      <c r="O19" s="91" t="s">
        <v>170</v>
      </c>
      <c r="P19" s="107" t="s">
        <v>52</v>
      </c>
      <c r="Q19" s="93" t="s">
        <v>56</v>
      </c>
      <c r="R19" s="93" t="s">
        <v>179</v>
      </c>
      <c r="T19" s="120"/>
    </row>
    <row r="20" spans="2:20" ht="24.75" thickBot="1" x14ac:dyDescent="0.3">
      <c r="B20" s="43">
        <f>+B18+1</f>
        <v>5</v>
      </c>
      <c r="C20" s="43" t="s">
        <v>42</v>
      </c>
      <c r="D20" s="34" t="s">
        <v>43</v>
      </c>
      <c r="E20" s="35">
        <f>+F20+G20</f>
        <v>750773.84776338772</v>
      </c>
      <c r="F20" s="35">
        <v>47412.847763387668</v>
      </c>
      <c r="G20" s="35">
        <v>703361</v>
      </c>
      <c r="H20" s="35">
        <v>31159.129701686121</v>
      </c>
      <c r="I20" s="35">
        <v>500116.87474197696</v>
      </c>
      <c r="J20" s="105">
        <v>531276.00444366306</v>
      </c>
      <c r="K20" s="90" t="s">
        <v>41</v>
      </c>
      <c r="L20" s="90" t="s">
        <v>49</v>
      </c>
      <c r="M20" s="36">
        <f t="shared" si="0"/>
        <v>6.3151970336518967E-2</v>
      </c>
      <c r="N20" s="36">
        <f t="shared" si="1"/>
        <v>0.93684802966348102</v>
      </c>
      <c r="O20" s="91">
        <v>43160</v>
      </c>
      <c r="P20" s="107" t="s">
        <v>86</v>
      </c>
      <c r="Q20" s="93" t="s">
        <v>31</v>
      </c>
      <c r="R20" s="103" t="s">
        <v>180</v>
      </c>
      <c r="T20" s="120"/>
    </row>
    <row r="21" spans="2:20" ht="48" thickBot="1" x14ac:dyDescent="0.3">
      <c r="B21" s="43">
        <f t="shared" ref="B21:B26" si="4">+B20+1</f>
        <v>6</v>
      </c>
      <c r="C21" s="43" t="s">
        <v>44</v>
      </c>
      <c r="D21" s="34" t="s">
        <v>45</v>
      </c>
      <c r="E21" s="35">
        <v>85990.577625173959</v>
      </c>
      <c r="F21" s="35">
        <v>20724.082822551234</v>
      </c>
      <c r="G21" s="35">
        <v>65266.494802622728</v>
      </c>
      <c r="H21" s="35">
        <v>1327.7042801556418</v>
      </c>
      <c r="I21" s="35">
        <v>62906.262834191024</v>
      </c>
      <c r="J21" s="105">
        <v>64233.967114346655</v>
      </c>
      <c r="K21" s="90" t="s">
        <v>41</v>
      </c>
      <c r="L21" s="90" t="s">
        <v>49</v>
      </c>
      <c r="M21" s="36">
        <f t="shared" si="0"/>
        <v>0.2410041122515289</v>
      </c>
      <c r="N21" s="36">
        <f t="shared" si="1"/>
        <v>0.75899588774847115</v>
      </c>
      <c r="O21" s="91">
        <v>42826</v>
      </c>
      <c r="P21" s="91" t="s">
        <v>30</v>
      </c>
      <c r="Q21" s="93" t="s">
        <v>31</v>
      </c>
      <c r="R21" s="93" t="s">
        <v>153</v>
      </c>
      <c r="T21" s="120"/>
    </row>
    <row r="22" spans="2:20" ht="32.25" thickBot="1" x14ac:dyDescent="0.3">
      <c r="B22" s="43">
        <f t="shared" si="4"/>
        <v>7</v>
      </c>
      <c r="C22" s="43" t="s">
        <v>46</v>
      </c>
      <c r="D22" s="34" t="s">
        <v>47</v>
      </c>
      <c r="E22" s="35">
        <f>+F22+G22</f>
        <v>1905033.4710869384</v>
      </c>
      <c r="F22" s="35">
        <v>5499.8560311284054</v>
      </c>
      <c r="G22" s="35">
        <f>1181933.61505581+717600</f>
        <v>1899533.61505581</v>
      </c>
      <c r="H22" s="35">
        <v>5499.5758754863818</v>
      </c>
      <c r="I22" s="35">
        <v>1538953.9727626457</v>
      </c>
      <c r="J22" s="105">
        <v>1544453.5486381324</v>
      </c>
      <c r="K22" s="90" t="s">
        <v>48</v>
      </c>
      <c r="L22" s="106" t="s">
        <v>49</v>
      </c>
      <c r="M22" s="109">
        <f t="shared" si="0"/>
        <v>2.8870128082266189E-3</v>
      </c>
      <c r="N22" s="109">
        <f t="shared" si="1"/>
        <v>0.99711298719177333</v>
      </c>
      <c r="O22" s="110">
        <v>43191</v>
      </c>
      <c r="P22" s="91" t="s">
        <v>86</v>
      </c>
      <c r="Q22" s="93" t="s">
        <v>31</v>
      </c>
      <c r="R22" s="93" t="s">
        <v>154</v>
      </c>
      <c r="T22" s="120"/>
    </row>
    <row r="23" spans="2:20" ht="33" customHeight="1" thickBot="1" x14ac:dyDescent="0.3">
      <c r="B23" s="43">
        <f t="shared" si="4"/>
        <v>8</v>
      </c>
      <c r="C23" s="43" t="s">
        <v>50</v>
      </c>
      <c r="D23" s="34" t="s">
        <v>51</v>
      </c>
      <c r="E23" s="35">
        <f>+F23+G23</f>
        <v>244802.14112380237</v>
      </c>
      <c r="F23" s="35">
        <v>26461.699416342406</v>
      </c>
      <c r="G23" s="35">
        <v>218340.44170745998</v>
      </c>
      <c r="H23" s="35">
        <v>26461.647535667955</v>
      </c>
      <c r="I23" s="35">
        <v>218340.49358813441</v>
      </c>
      <c r="J23" s="105">
        <v>244802.14112380237</v>
      </c>
      <c r="K23" s="90" t="s">
        <v>48</v>
      </c>
      <c r="L23" s="90" t="s">
        <v>49</v>
      </c>
      <c r="M23" s="36">
        <f t="shared" si="0"/>
        <v>0.10809423191670568</v>
      </c>
      <c r="N23" s="36">
        <f t="shared" si="1"/>
        <v>0.89190576808329436</v>
      </c>
      <c r="O23" s="110">
        <v>43132</v>
      </c>
      <c r="P23" s="110" t="s">
        <v>86</v>
      </c>
      <c r="Q23" s="103" t="s">
        <v>31</v>
      </c>
      <c r="R23" s="103" t="s">
        <v>155</v>
      </c>
      <c r="T23" s="120"/>
    </row>
    <row r="24" spans="2:20" ht="24.75" thickBot="1" x14ac:dyDescent="0.3">
      <c r="B24" s="43">
        <f t="shared" si="4"/>
        <v>9</v>
      </c>
      <c r="C24" s="43" t="s">
        <v>53</v>
      </c>
      <c r="D24" s="34" t="s">
        <v>54</v>
      </c>
      <c r="E24" s="35">
        <f>+F24+G24</f>
        <v>229241.96620776001</v>
      </c>
      <c r="F24" s="104">
        <v>0</v>
      </c>
      <c r="G24" s="35">
        <f>254005.96620776-24764</f>
        <v>229241.96620776001</v>
      </c>
      <c r="H24" s="35">
        <v>0</v>
      </c>
      <c r="I24" s="35">
        <v>204764.22222222225</v>
      </c>
      <c r="J24" s="105">
        <f>229528-24764</f>
        <v>204764</v>
      </c>
      <c r="K24" s="90" t="s">
        <v>55</v>
      </c>
      <c r="L24" s="90" t="s">
        <v>151</v>
      </c>
      <c r="M24" s="36">
        <f t="shared" si="0"/>
        <v>0</v>
      </c>
      <c r="N24" s="36">
        <f t="shared" si="1"/>
        <v>1</v>
      </c>
      <c r="O24" s="110">
        <v>43191</v>
      </c>
      <c r="P24" s="110" t="s">
        <v>86</v>
      </c>
      <c r="Q24" s="93" t="s">
        <v>56</v>
      </c>
      <c r="R24" s="93" t="s">
        <v>149</v>
      </c>
      <c r="T24" s="120"/>
    </row>
    <row r="25" spans="2:20" ht="24.6" customHeight="1" thickBot="1" x14ac:dyDescent="0.3">
      <c r="B25" s="43">
        <f t="shared" si="4"/>
        <v>10</v>
      </c>
      <c r="C25" s="43" t="s">
        <v>57</v>
      </c>
      <c r="D25" s="34" t="s">
        <v>58</v>
      </c>
      <c r="E25" s="35">
        <f>+F25+G25</f>
        <v>13331.53967741935</v>
      </c>
      <c r="F25" s="104">
        <v>0</v>
      </c>
      <c r="G25" s="35">
        <v>13331.53967741935</v>
      </c>
      <c r="H25" s="35">
        <v>0</v>
      </c>
      <c r="I25" s="35">
        <v>12388.709677419351</v>
      </c>
      <c r="J25" s="105">
        <v>12388.709677419351</v>
      </c>
      <c r="K25" s="90" t="s">
        <v>55</v>
      </c>
      <c r="L25" s="90" t="s">
        <v>151</v>
      </c>
      <c r="M25" s="36">
        <f t="shared" si="0"/>
        <v>0</v>
      </c>
      <c r="N25" s="36">
        <f t="shared" si="1"/>
        <v>1</v>
      </c>
      <c r="O25" s="91">
        <v>43101</v>
      </c>
      <c r="P25" s="91" t="s">
        <v>86</v>
      </c>
      <c r="Q25" s="93" t="s">
        <v>56</v>
      </c>
      <c r="R25" s="93"/>
      <c r="T25" s="120"/>
    </row>
    <row r="26" spans="2:20" ht="95.25" thickBot="1" x14ac:dyDescent="0.3">
      <c r="B26" s="43">
        <f t="shared" si="4"/>
        <v>11</v>
      </c>
      <c r="C26" s="43" t="s">
        <v>59</v>
      </c>
      <c r="D26" s="34" t="s">
        <v>60</v>
      </c>
      <c r="E26" s="35">
        <f>+F26+G26</f>
        <v>81169.134633662325</v>
      </c>
      <c r="F26" s="35">
        <v>35419.203574076106</v>
      </c>
      <c r="G26" s="35">
        <v>45749.931059586212</v>
      </c>
      <c r="H26" s="35">
        <v>25074.405966277558</v>
      </c>
      <c r="I26" s="35">
        <v>44087.240073637069</v>
      </c>
      <c r="J26" s="105">
        <v>69161.646039914631</v>
      </c>
      <c r="K26" s="90" t="s">
        <v>48</v>
      </c>
      <c r="L26" s="90" t="s">
        <v>29</v>
      </c>
      <c r="M26" s="36">
        <f t="shared" si="0"/>
        <v>0.43636295660822672</v>
      </c>
      <c r="N26" s="36">
        <f t="shared" si="1"/>
        <v>0.56363704339177323</v>
      </c>
      <c r="O26" s="91">
        <v>42917</v>
      </c>
      <c r="P26" s="91" t="s">
        <v>30</v>
      </c>
      <c r="Q26" s="93" t="s">
        <v>31</v>
      </c>
      <c r="R26" s="93" t="s">
        <v>156</v>
      </c>
      <c r="T26" s="120"/>
    </row>
    <row r="27" spans="2:20" ht="16.5" thickBot="1" x14ac:dyDescent="0.3">
      <c r="B27" s="24"/>
      <c r="C27" s="24"/>
      <c r="D27" s="40" t="s">
        <v>61</v>
      </c>
      <c r="E27" s="26"/>
      <c r="F27" s="26"/>
      <c r="G27" s="26"/>
      <c r="H27" s="26"/>
      <c r="I27" s="26"/>
      <c r="J27" s="26"/>
      <c r="K27" s="27"/>
      <c r="L27" s="27"/>
      <c r="M27" s="28"/>
      <c r="N27" s="28"/>
      <c r="O27" s="29"/>
      <c r="P27" s="29"/>
      <c r="Q27" s="41"/>
      <c r="R27" s="42"/>
      <c r="T27" s="120"/>
    </row>
    <row r="28" spans="2:20" ht="16.5" thickBot="1" x14ac:dyDescent="0.3">
      <c r="B28" s="43">
        <f>+B26+1</f>
        <v>12</v>
      </c>
      <c r="C28" s="43" t="s">
        <v>62</v>
      </c>
      <c r="D28" s="34" t="s">
        <v>63</v>
      </c>
      <c r="E28" s="35">
        <f>+F28+G28</f>
        <v>336595.60175445973</v>
      </c>
      <c r="F28" s="35">
        <v>64600.601754459713</v>
      </c>
      <c r="G28" s="35">
        <v>271995</v>
      </c>
      <c r="H28" s="35">
        <v>30163.062905317769</v>
      </c>
      <c r="I28" s="35">
        <v>271995</v>
      </c>
      <c r="J28" s="105">
        <v>302158.06290531775</v>
      </c>
      <c r="K28" s="90" t="s">
        <v>28</v>
      </c>
      <c r="L28" s="90" t="s">
        <v>49</v>
      </c>
      <c r="M28" s="36">
        <f t="shared" ref="M28:M33" si="5">+F28/E28</f>
        <v>0.19192348746608001</v>
      </c>
      <c r="N28" s="36">
        <f t="shared" ref="N28:N33" si="6">+G28/E28</f>
        <v>0.80807651253391999</v>
      </c>
      <c r="O28" s="110">
        <v>43160</v>
      </c>
      <c r="P28" s="110" t="s">
        <v>86</v>
      </c>
      <c r="Q28" s="93" t="s">
        <v>31</v>
      </c>
      <c r="R28" s="93" t="s">
        <v>157</v>
      </c>
      <c r="T28" s="120"/>
    </row>
    <row r="29" spans="2:20" ht="16.5" thickBot="1" x14ac:dyDescent="0.3">
      <c r="B29" s="43">
        <f>+B28+1</f>
        <v>13</v>
      </c>
      <c r="C29" s="43" t="s">
        <v>64</v>
      </c>
      <c r="D29" s="34" t="s">
        <v>65</v>
      </c>
      <c r="E29" s="35">
        <f>+F29+G29</f>
        <v>164130.74922668826</v>
      </c>
      <c r="F29" s="35">
        <v>32299.749226688269</v>
      </c>
      <c r="G29" s="35">
        <v>131831</v>
      </c>
      <c r="H29" s="35">
        <v>13855.888888888891</v>
      </c>
      <c r="I29" s="35">
        <v>131831</v>
      </c>
      <c r="J29" s="105">
        <v>145686.88888888888</v>
      </c>
      <c r="K29" s="90" t="s">
        <v>28</v>
      </c>
      <c r="L29" s="90" t="s">
        <v>49</v>
      </c>
      <c r="M29" s="36">
        <f t="shared" si="5"/>
        <v>0.19679279707715008</v>
      </c>
      <c r="N29" s="36">
        <f t="shared" si="6"/>
        <v>0.80320720292284997</v>
      </c>
      <c r="O29" s="110">
        <v>43160</v>
      </c>
      <c r="P29" s="110" t="s">
        <v>86</v>
      </c>
      <c r="Q29" s="93" t="s">
        <v>31</v>
      </c>
      <c r="R29" s="93" t="s">
        <v>157</v>
      </c>
      <c r="T29" s="120"/>
    </row>
    <row r="30" spans="2:20" ht="16.5" thickBot="1" x14ac:dyDescent="0.3">
      <c r="B30" s="43">
        <f t="shared" ref="B30:B32" si="7">+B29+1</f>
        <v>14</v>
      </c>
      <c r="C30" s="43" t="s">
        <v>66</v>
      </c>
      <c r="D30" s="34" t="s">
        <v>67</v>
      </c>
      <c r="E30" s="35">
        <f>+F30+G30</f>
        <v>8282.8105830988097</v>
      </c>
      <c r="F30" s="35">
        <f>1935.84284116331-524+524</f>
        <v>1935.8428411633099</v>
      </c>
      <c r="G30" s="35">
        <f>23346.9677419355-19476+2476</f>
        <v>6346.9677419354994</v>
      </c>
      <c r="H30" s="35">
        <v>524</v>
      </c>
      <c r="I30" s="35">
        <v>6346.9677419354794</v>
      </c>
      <c r="J30" s="105">
        <f>23870.9677419355-19476-524+524+2476</f>
        <v>6870.9677419354994</v>
      </c>
      <c r="K30" s="90" t="s">
        <v>68</v>
      </c>
      <c r="L30" s="90" t="s">
        <v>49</v>
      </c>
      <c r="M30" s="36">
        <f t="shared" si="5"/>
        <v>0.23371811074774837</v>
      </c>
      <c r="N30" s="36">
        <f t="shared" si="6"/>
        <v>0.7662818892522516</v>
      </c>
      <c r="O30" s="91">
        <v>43160</v>
      </c>
      <c r="P30" s="91" t="s">
        <v>86</v>
      </c>
      <c r="Q30" s="93" t="s">
        <v>56</v>
      </c>
      <c r="R30" s="93" t="s">
        <v>157</v>
      </c>
      <c r="T30" s="120"/>
    </row>
    <row r="31" spans="2:20" ht="16.5" thickBot="1" x14ac:dyDescent="0.3">
      <c r="B31" s="43">
        <f t="shared" si="7"/>
        <v>15</v>
      </c>
      <c r="C31" s="65" t="s">
        <v>69</v>
      </c>
      <c r="D31" s="87" t="s">
        <v>70</v>
      </c>
      <c r="E31" s="35">
        <f>+F31+G31</f>
        <v>151250.0704</v>
      </c>
      <c r="F31" s="35">
        <v>84282.41</v>
      </c>
      <c r="G31" s="35">
        <v>66967.660399999993</v>
      </c>
      <c r="H31" s="35">
        <v>1587</v>
      </c>
      <c r="I31" s="35">
        <v>63655.960399999996</v>
      </c>
      <c r="J31" s="105">
        <v>65242.960399999996</v>
      </c>
      <c r="K31" s="90" t="s">
        <v>68</v>
      </c>
      <c r="L31" s="90" t="s">
        <v>49</v>
      </c>
      <c r="M31" s="36">
        <f t="shared" si="5"/>
        <v>0.55723881501082595</v>
      </c>
      <c r="N31" s="36">
        <f t="shared" si="6"/>
        <v>0.44276118498917405</v>
      </c>
      <c r="O31" s="91">
        <v>43191</v>
      </c>
      <c r="P31" s="91" t="s">
        <v>86</v>
      </c>
      <c r="Q31" s="93" t="s">
        <v>31</v>
      </c>
      <c r="R31" s="93" t="s">
        <v>158</v>
      </c>
      <c r="T31" s="120"/>
    </row>
    <row r="32" spans="2:20" ht="16.5" thickBot="1" x14ac:dyDescent="0.3">
      <c r="B32" s="43">
        <f t="shared" si="7"/>
        <v>16</v>
      </c>
      <c r="C32" s="65" t="s">
        <v>71</v>
      </c>
      <c r="D32" s="87" t="s">
        <v>72</v>
      </c>
      <c r="E32" s="35">
        <f>+F32+G32</f>
        <v>30315.9</v>
      </c>
      <c r="F32" s="104">
        <v>0</v>
      </c>
      <c r="G32" s="35">
        <v>30315.9</v>
      </c>
      <c r="H32" s="35">
        <v>0</v>
      </c>
      <c r="I32" s="35">
        <v>30315.9</v>
      </c>
      <c r="J32" s="105">
        <v>30315.9</v>
      </c>
      <c r="K32" s="90" t="s">
        <v>55</v>
      </c>
      <c r="L32" s="90" t="s">
        <v>151</v>
      </c>
      <c r="M32" s="36">
        <f t="shared" si="5"/>
        <v>0</v>
      </c>
      <c r="N32" s="36">
        <f t="shared" si="6"/>
        <v>1</v>
      </c>
      <c r="O32" s="91">
        <v>43191</v>
      </c>
      <c r="P32" s="91" t="s">
        <v>86</v>
      </c>
      <c r="Q32" s="93" t="s">
        <v>56</v>
      </c>
      <c r="R32" s="93"/>
      <c r="T32" s="120"/>
    </row>
    <row r="33" spans="2:23" ht="48" thickBot="1" x14ac:dyDescent="0.3">
      <c r="B33" s="43">
        <v>40</v>
      </c>
      <c r="C33" s="65" t="s">
        <v>166</v>
      </c>
      <c r="D33" s="87" t="s">
        <v>162</v>
      </c>
      <c r="E33" s="35">
        <f>43697</f>
        <v>43697</v>
      </c>
      <c r="F33" s="104">
        <v>0</v>
      </c>
      <c r="G33" s="35">
        <f>+E33</f>
        <v>43697</v>
      </c>
      <c r="H33" s="35">
        <v>0</v>
      </c>
      <c r="I33" s="35">
        <v>40000</v>
      </c>
      <c r="J33" s="105">
        <v>40000</v>
      </c>
      <c r="K33" s="90" t="s">
        <v>55</v>
      </c>
      <c r="L33" s="90" t="s">
        <v>151</v>
      </c>
      <c r="M33" s="36">
        <f t="shared" si="5"/>
        <v>0</v>
      </c>
      <c r="N33" s="36">
        <f t="shared" si="6"/>
        <v>1</v>
      </c>
      <c r="O33" s="91">
        <v>43191</v>
      </c>
      <c r="P33" s="91" t="s">
        <v>86</v>
      </c>
      <c r="Q33" s="93" t="s">
        <v>56</v>
      </c>
      <c r="R33" s="93" t="s">
        <v>163</v>
      </c>
      <c r="T33" s="120"/>
    </row>
    <row r="34" spans="2:23" s="23" customFormat="1" ht="63.75" thickBot="1" x14ac:dyDescent="0.3">
      <c r="B34" s="65">
        <v>42</v>
      </c>
      <c r="C34" s="65" t="s">
        <v>172</v>
      </c>
      <c r="D34" s="119" t="s">
        <v>173</v>
      </c>
      <c r="E34" s="117">
        <f>+F34+G34</f>
        <v>49393</v>
      </c>
      <c r="F34" s="117">
        <f>2398-524</f>
        <v>1874</v>
      </c>
      <c r="G34" s="117">
        <f>49995-2476</f>
        <v>47519</v>
      </c>
      <c r="H34" s="35">
        <v>1874</v>
      </c>
      <c r="I34" s="35">
        <v>47519</v>
      </c>
      <c r="J34" s="118">
        <f>+E34</f>
        <v>49393</v>
      </c>
      <c r="K34" s="90" t="s">
        <v>181</v>
      </c>
      <c r="L34" s="90" t="s">
        <v>29</v>
      </c>
      <c r="M34" s="108">
        <f>+F34/E34</f>
        <v>3.7940598870285266E-2</v>
      </c>
      <c r="N34" s="108">
        <f>+G34/E34</f>
        <v>0.96205940112971478</v>
      </c>
      <c r="O34" s="91" t="s">
        <v>170</v>
      </c>
      <c r="P34" s="91" t="s">
        <v>86</v>
      </c>
      <c r="Q34" s="93" t="s">
        <v>182</v>
      </c>
      <c r="R34" s="93" t="s">
        <v>183</v>
      </c>
      <c r="T34" s="120"/>
    </row>
    <row r="35" spans="2:23" ht="16.5" thickBot="1" x14ac:dyDescent="0.3">
      <c r="B35" s="24"/>
      <c r="C35" s="24"/>
      <c r="D35" s="40" t="s">
        <v>73</v>
      </c>
      <c r="E35" s="26"/>
      <c r="F35" s="26"/>
      <c r="G35" s="26"/>
      <c r="H35" s="26"/>
      <c r="I35" s="26"/>
      <c r="J35" s="26"/>
      <c r="K35" s="27"/>
      <c r="L35" s="27"/>
      <c r="M35" s="28"/>
      <c r="N35" s="28"/>
      <c r="O35" s="29"/>
      <c r="P35" s="29"/>
      <c r="Q35" s="41"/>
      <c r="R35" s="42"/>
      <c r="T35" s="120"/>
    </row>
    <row r="36" spans="2:23" ht="16.5" thickBot="1" x14ac:dyDescent="0.3">
      <c r="B36" s="43">
        <f>+B32+1</f>
        <v>17</v>
      </c>
      <c r="C36" s="43" t="s">
        <v>74</v>
      </c>
      <c r="D36" s="34" t="s">
        <v>75</v>
      </c>
      <c r="E36" s="35">
        <v>1068987.3232605949</v>
      </c>
      <c r="F36" s="104">
        <v>0</v>
      </c>
      <c r="G36" s="35">
        <v>1068987.3232605949</v>
      </c>
      <c r="H36" s="35">
        <v>0</v>
      </c>
      <c r="I36" s="35">
        <v>764400</v>
      </c>
      <c r="J36" s="105">
        <v>764400</v>
      </c>
      <c r="K36" s="90" t="s">
        <v>55</v>
      </c>
      <c r="L36" s="90" t="s">
        <v>151</v>
      </c>
      <c r="M36" s="36">
        <f>+F36/E36</f>
        <v>0</v>
      </c>
      <c r="N36" s="36">
        <f>+G36/E36</f>
        <v>1</v>
      </c>
      <c r="O36" s="91">
        <v>43191</v>
      </c>
      <c r="P36" s="91" t="s">
        <v>86</v>
      </c>
      <c r="Q36" s="93" t="s">
        <v>56</v>
      </c>
      <c r="R36" s="93"/>
      <c r="T36" s="120"/>
    </row>
    <row r="37" spans="2:23" ht="16.5" thickBot="1" x14ac:dyDescent="0.3">
      <c r="B37" s="43">
        <f>+B36+1</f>
        <v>18</v>
      </c>
      <c r="C37" s="65" t="s">
        <v>76</v>
      </c>
      <c r="D37" s="87" t="s">
        <v>77</v>
      </c>
      <c r="E37" s="35">
        <v>82141.952866776322</v>
      </c>
      <c r="F37" s="104">
        <v>0</v>
      </c>
      <c r="G37" s="35">
        <v>82141.952866776322</v>
      </c>
      <c r="H37" s="35">
        <v>0</v>
      </c>
      <c r="I37" s="35">
        <v>60000</v>
      </c>
      <c r="J37" s="105">
        <v>60000</v>
      </c>
      <c r="K37" s="90" t="s">
        <v>55</v>
      </c>
      <c r="L37" s="90" t="s">
        <v>151</v>
      </c>
      <c r="M37" s="36">
        <f>+F37/E37</f>
        <v>0</v>
      </c>
      <c r="N37" s="36">
        <f>+G37/E37</f>
        <v>1</v>
      </c>
      <c r="O37" s="91">
        <v>43191</v>
      </c>
      <c r="P37" s="91" t="s">
        <v>86</v>
      </c>
      <c r="Q37" s="93" t="s">
        <v>56</v>
      </c>
      <c r="R37" s="93"/>
      <c r="T37" s="120"/>
    </row>
    <row r="38" spans="2:23" ht="16.5" thickBot="1" x14ac:dyDescent="0.3">
      <c r="B38" s="43">
        <f t="shared" ref="B38:B39" si="8">+B37+1</f>
        <v>19</v>
      </c>
      <c r="C38" s="65" t="s">
        <v>78</v>
      </c>
      <c r="D38" s="87" t="s">
        <v>79</v>
      </c>
      <c r="E38" s="35">
        <v>2393.5483870967741</v>
      </c>
      <c r="F38" s="104">
        <v>0</v>
      </c>
      <c r="G38" s="35">
        <v>2393.5483870967741</v>
      </c>
      <c r="H38" s="35">
        <v>0</v>
      </c>
      <c r="I38" s="35">
        <v>2393.5483870967741</v>
      </c>
      <c r="J38" s="105">
        <v>2393.5483870967741</v>
      </c>
      <c r="K38" s="90" t="s">
        <v>55</v>
      </c>
      <c r="L38" s="90" t="s">
        <v>151</v>
      </c>
      <c r="M38" s="36">
        <f>+F38/E38</f>
        <v>0</v>
      </c>
      <c r="N38" s="36">
        <f>+G38/E38</f>
        <v>1</v>
      </c>
      <c r="O38" s="91">
        <v>43221</v>
      </c>
      <c r="P38" s="91" t="s">
        <v>52</v>
      </c>
      <c r="Q38" s="93" t="s">
        <v>56</v>
      </c>
      <c r="R38" s="93"/>
      <c r="T38" s="120"/>
    </row>
    <row r="39" spans="2:23" ht="16.5" thickBot="1" x14ac:dyDescent="0.3">
      <c r="B39" s="43">
        <f t="shared" si="8"/>
        <v>20</v>
      </c>
      <c r="C39" s="65" t="s">
        <v>80</v>
      </c>
      <c r="D39" s="87" t="s">
        <v>81</v>
      </c>
      <c r="E39" s="35">
        <v>32340.009403603999</v>
      </c>
      <c r="F39" s="35">
        <v>2499.9994036040007</v>
      </c>
      <c r="G39" s="35">
        <v>29840.01</v>
      </c>
      <c r="H39" s="35">
        <v>0</v>
      </c>
      <c r="I39" s="35">
        <v>29120</v>
      </c>
      <c r="J39" s="105">
        <v>29120</v>
      </c>
      <c r="K39" s="90" t="s">
        <v>34</v>
      </c>
      <c r="L39" s="90" t="s">
        <v>49</v>
      </c>
      <c r="M39" s="36">
        <f>+F39/E39</f>
        <v>7.730360781297109E-2</v>
      </c>
      <c r="N39" s="36">
        <f>+G39/E39</f>
        <v>0.92269639218702892</v>
      </c>
      <c r="O39" s="91">
        <v>43160</v>
      </c>
      <c r="P39" s="91" t="s">
        <v>86</v>
      </c>
      <c r="Q39" s="93" t="s">
        <v>56</v>
      </c>
      <c r="R39" s="93" t="s">
        <v>159</v>
      </c>
      <c r="T39" s="120"/>
    </row>
    <row r="40" spans="2:23" ht="16.5" thickBot="1" x14ac:dyDescent="0.3">
      <c r="B40" s="44"/>
      <c r="C40" s="45"/>
      <c r="D40" s="46" t="s">
        <v>82</v>
      </c>
      <c r="E40" s="47">
        <f>SUM(E42:E51)</f>
        <v>1348263.1284046692</v>
      </c>
      <c r="F40" s="47">
        <f>SUM(F42:F54)</f>
        <v>125463.05836575876</v>
      </c>
      <c r="G40" s="47">
        <f>SUM(G42:G54)</f>
        <v>1228734.9766536965</v>
      </c>
      <c r="H40" s="47"/>
      <c r="I40" s="47"/>
      <c r="J40" s="47"/>
      <c r="K40" s="48"/>
      <c r="L40" s="48"/>
      <c r="M40" s="49"/>
      <c r="N40" s="49"/>
      <c r="O40" s="48"/>
      <c r="P40" s="48"/>
      <c r="Q40" s="50"/>
      <c r="R40" s="51"/>
      <c r="T40" s="120"/>
      <c r="W40" s="52"/>
    </row>
    <row r="41" spans="2:23" s="23" customFormat="1" ht="16.5" thickBot="1" x14ac:dyDescent="0.3">
      <c r="B41" s="24"/>
      <c r="C41" s="24"/>
      <c r="D41" s="25" t="s">
        <v>25</v>
      </c>
      <c r="E41" s="26"/>
      <c r="F41" s="26"/>
      <c r="G41" s="26"/>
      <c r="H41" s="26"/>
      <c r="I41" s="26"/>
      <c r="J41" s="26"/>
      <c r="K41" s="27"/>
      <c r="L41" s="27"/>
      <c r="M41" s="28"/>
      <c r="N41" s="53"/>
      <c r="O41" s="54"/>
      <c r="P41" s="54"/>
      <c r="Q41" s="55"/>
      <c r="R41" s="42"/>
      <c r="T41" s="120"/>
      <c r="W41" s="56"/>
    </row>
    <row r="42" spans="2:23" ht="24.75" thickBot="1" x14ac:dyDescent="0.3">
      <c r="B42" s="43">
        <v>22</v>
      </c>
      <c r="C42" s="43" t="s">
        <v>87</v>
      </c>
      <c r="D42" s="34" t="s">
        <v>88</v>
      </c>
      <c r="E42" s="35">
        <v>52568.151750972764</v>
      </c>
      <c r="F42" s="35">
        <v>8000.0583657587549</v>
      </c>
      <c r="G42" s="35">
        <f>44568.093385214-44568.093385214</f>
        <v>0</v>
      </c>
      <c r="H42" s="35">
        <v>8000</v>
      </c>
      <c r="I42" s="35">
        <v>0</v>
      </c>
      <c r="J42" s="105">
        <f>52568-44568</f>
        <v>8000</v>
      </c>
      <c r="K42" s="90" t="s">
        <v>34</v>
      </c>
      <c r="L42" s="90" t="s">
        <v>29</v>
      </c>
      <c r="M42" s="36">
        <f>+F42/E42</f>
        <v>0.15218450904754732</v>
      </c>
      <c r="N42" s="36">
        <f>+G42/E42</f>
        <v>0</v>
      </c>
      <c r="O42" s="91">
        <v>42856</v>
      </c>
      <c r="P42" s="91" t="s">
        <v>30</v>
      </c>
      <c r="Q42" s="93" t="s">
        <v>31</v>
      </c>
      <c r="R42" s="93"/>
      <c r="T42" s="120"/>
      <c r="W42" s="52"/>
    </row>
    <row r="43" spans="2:23" ht="16.5" thickBot="1" x14ac:dyDescent="0.3">
      <c r="B43" s="24"/>
      <c r="C43" s="24"/>
      <c r="D43" s="25" t="s">
        <v>89</v>
      </c>
      <c r="E43" s="26"/>
      <c r="F43" s="26"/>
      <c r="G43" s="26"/>
      <c r="H43" s="26"/>
      <c r="I43" s="26"/>
      <c r="J43" s="26"/>
      <c r="K43" s="27"/>
      <c r="L43" s="27"/>
      <c r="M43" s="28"/>
      <c r="N43" s="28"/>
      <c r="O43" s="54"/>
      <c r="P43" s="54"/>
      <c r="Q43" s="41"/>
      <c r="R43" s="42"/>
      <c r="T43" s="120"/>
      <c r="W43" s="52"/>
    </row>
    <row r="44" spans="2:23" s="57" customFormat="1" ht="16.5" thickBot="1" x14ac:dyDescent="0.3">
      <c r="B44" s="43">
        <v>23</v>
      </c>
      <c r="C44" s="43" t="s">
        <v>90</v>
      </c>
      <c r="D44" s="34" t="s">
        <v>160</v>
      </c>
      <c r="E44" s="35">
        <f>+G44+F44</f>
        <v>748040</v>
      </c>
      <c r="F44" s="35">
        <v>26000</v>
      </c>
      <c r="G44" s="35">
        <v>722040</v>
      </c>
      <c r="H44" s="35">
        <v>26000</v>
      </c>
      <c r="I44" s="35">
        <v>722040.416322581</v>
      </c>
      <c r="J44" s="105">
        <v>748040.416322581</v>
      </c>
      <c r="K44" s="90" t="s">
        <v>41</v>
      </c>
      <c r="L44" s="106" t="s">
        <v>29</v>
      </c>
      <c r="M44" s="36">
        <f>+F44/E44</f>
        <v>3.4757499598951927E-2</v>
      </c>
      <c r="N44" s="36">
        <f>+G44/E44</f>
        <v>0.96524250040104809</v>
      </c>
      <c r="O44" s="91">
        <v>43160</v>
      </c>
      <c r="P44" s="91" t="s">
        <v>86</v>
      </c>
      <c r="Q44" s="93" t="s">
        <v>56</v>
      </c>
      <c r="R44" s="93"/>
      <c r="T44" s="120"/>
      <c r="W44" s="58"/>
    </row>
    <row r="45" spans="2:23" ht="16.5" thickBot="1" x14ac:dyDescent="0.3">
      <c r="B45" s="43">
        <v>24</v>
      </c>
      <c r="C45" s="59" t="s">
        <v>91</v>
      </c>
      <c r="D45" s="34" t="s">
        <v>92</v>
      </c>
      <c r="E45" s="35">
        <f>+G45+F45</f>
        <v>129343</v>
      </c>
      <c r="F45" s="35">
        <v>42000</v>
      </c>
      <c r="G45" s="35">
        <v>87343</v>
      </c>
      <c r="H45" s="35">
        <v>42000</v>
      </c>
      <c r="I45" s="35">
        <v>87343.495693548408</v>
      </c>
      <c r="J45" s="105">
        <v>129343.49569354841</v>
      </c>
      <c r="K45" s="90" t="s">
        <v>41</v>
      </c>
      <c r="L45" s="90" t="s">
        <v>29</v>
      </c>
      <c r="M45" s="36">
        <f>+F45/E45</f>
        <v>0.32471799788160161</v>
      </c>
      <c r="N45" s="36">
        <f>+G45/E45</f>
        <v>0.67528200211839839</v>
      </c>
      <c r="O45" s="91">
        <v>43160</v>
      </c>
      <c r="P45" s="91" t="s">
        <v>86</v>
      </c>
      <c r="Q45" s="93" t="s">
        <v>56</v>
      </c>
      <c r="R45" s="93"/>
      <c r="T45" s="120"/>
      <c r="W45" s="52"/>
    </row>
    <row r="46" spans="2:23" ht="16.5" thickBot="1" x14ac:dyDescent="0.3">
      <c r="B46" s="24"/>
      <c r="C46" s="24"/>
      <c r="D46" s="25" t="s">
        <v>93</v>
      </c>
      <c r="E46" s="26"/>
      <c r="F46" s="26"/>
      <c r="G46" s="26"/>
      <c r="H46" s="26"/>
      <c r="I46" s="26"/>
      <c r="J46" s="26"/>
      <c r="K46" s="27"/>
      <c r="L46" s="27"/>
      <c r="M46" s="28"/>
      <c r="N46" s="28"/>
      <c r="O46" s="54"/>
      <c r="P46" s="54"/>
      <c r="Q46" s="41"/>
      <c r="R46" s="42"/>
      <c r="T46" s="120"/>
      <c r="W46" s="52"/>
    </row>
    <row r="47" spans="2:23" ht="126.6" customHeight="1" thickBot="1" x14ac:dyDescent="0.3">
      <c r="B47" s="43">
        <v>21</v>
      </c>
      <c r="C47" s="43" t="s">
        <v>83</v>
      </c>
      <c r="D47" s="34" t="s">
        <v>84</v>
      </c>
      <c r="E47" s="35">
        <f>+F47+G47</f>
        <v>72405</v>
      </c>
      <c r="F47" s="35">
        <v>18162</v>
      </c>
      <c r="G47" s="35">
        <v>54243</v>
      </c>
      <c r="H47" s="35">
        <v>14737</v>
      </c>
      <c r="I47" s="35">
        <v>51280</v>
      </c>
      <c r="J47" s="105">
        <v>66017</v>
      </c>
      <c r="K47" s="90" t="s">
        <v>85</v>
      </c>
      <c r="L47" s="90" t="s">
        <v>151</v>
      </c>
      <c r="M47" s="36">
        <f>+F47/E47</f>
        <v>0.25083903045369793</v>
      </c>
      <c r="N47" s="36">
        <f>+G47/E47</f>
        <v>0.74916096954630207</v>
      </c>
      <c r="O47" s="91">
        <v>43070</v>
      </c>
      <c r="P47" s="91" t="s">
        <v>86</v>
      </c>
      <c r="Q47" s="94" t="s">
        <v>56</v>
      </c>
      <c r="R47" s="93" t="s">
        <v>161</v>
      </c>
      <c r="T47" s="120"/>
      <c r="W47" s="52"/>
    </row>
    <row r="48" spans="2:23" ht="126.6" customHeight="1" thickBot="1" x14ac:dyDescent="0.3">
      <c r="B48" s="65">
        <v>40</v>
      </c>
      <c r="C48" s="65" t="s">
        <v>167</v>
      </c>
      <c r="D48" s="34" t="s">
        <v>164</v>
      </c>
      <c r="E48" s="35">
        <f>+F48+G48</f>
        <v>4880</v>
      </c>
      <c r="F48" s="35">
        <v>4000</v>
      </c>
      <c r="G48" s="35">
        <v>880</v>
      </c>
      <c r="H48" s="35">
        <v>4000</v>
      </c>
      <c r="I48" s="35">
        <v>880</v>
      </c>
      <c r="J48" s="105">
        <v>4880</v>
      </c>
      <c r="K48" s="90" t="s">
        <v>41</v>
      </c>
      <c r="L48" s="90" t="s">
        <v>29</v>
      </c>
      <c r="M48" s="108">
        <f>+F48/E48</f>
        <v>0.81967213114754101</v>
      </c>
      <c r="N48" s="108">
        <f>+G48/E48</f>
        <v>0.18032786885245902</v>
      </c>
      <c r="O48" s="91" t="s">
        <v>170</v>
      </c>
      <c r="P48" s="91" t="s">
        <v>52</v>
      </c>
      <c r="Q48" s="94" t="s">
        <v>31</v>
      </c>
      <c r="R48" s="94" t="s">
        <v>165</v>
      </c>
      <c r="T48" s="120"/>
      <c r="W48" s="52"/>
    </row>
    <row r="49" spans="2:23" s="57" customFormat="1" ht="16.5" thickBot="1" x14ac:dyDescent="0.3">
      <c r="B49" s="65">
        <v>25</v>
      </c>
      <c r="C49" s="65" t="s">
        <v>94</v>
      </c>
      <c r="D49" s="34" t="s">
        <v>95</v>
      </c>
      <c r="E49" s="35">
        <v>1500</v>
      </c>
      <c r="F49" s="35">
        <v>1500</v>
      </c>
      <c r="G49" s="35">
        <v>0</v>
      </c>
      <c r="H49" s="35">
        <v>1500</v>
      </c>
      <c r="I49" s="35">
        <v>0</v>
      </c>
      <c r="J49" s="105">
        <v>1500</v>
      </c>
      <c r="K49" s="90" t="s">
        <v>34</v>
      </c>
      <c r="L49" s="90" t="s">
        <v>49</v>
      </c>
      <c r="M49" s="108">
        <f>+F49/E49</f>
        <v>1</v>
      </c>
      <c r="N49" s="108">
        <f>+G49/E49</f>
        <v>0</v>
      </c>
      <c r="O49" s="91">
        <v>43191</v>
      </c>
      <c r="P49" s="91" t="s">
        <v>52</v>
      </c>
      <c r="Q49" s="93" t="s">
        <v>56</v>
      </c>
      <c r="R49" s="93" t="s">
        <v>96</v>
      </c>
      <c r="T49" s="120"/>
      <c r="W49" s="58"/>
    </row>
    <row r="50" spans="2:23" s="57" customFormat="1" ht="32.25" thickBot="1" x14ac:dyDescent="0.3">
      <c r="B50" s="65">
        <f>+B49+1</f>
        <v>26</v>
      </c>
      <c r="C50" s="65" t="s">
        <v>97</v>
      </c>
      <c r="D50" s="34" t="s">
        <v>98</v>
      </c>
      <c r="E50" s="35">
        <f>+F50+G50</f>
        <v>261419</v>
      </c>
      <c r="F50" s="35">
        <f>9261+605</f>
        <v>9866</v>
      </c>
      <c r="G50" s="35">
        <f>251805-252</f>
        <v>251553</v>
      </c>
      <c r="H50" s="35">
        <v>5718.0000000000009</v>
      </c>
      <c r="I50" s="35">
        <v>250720.62256809339</v>
      </c>
      <c r="J50" s="105">
        <f>256084.622568093+354</f>
        <v>256438.62256809301</v>
      </c>
      <c r="K50" s="90" t="s">
        <v>34</v>
      </c>
      <c r="L50" s="90" t="s">
        <v>49</v>
      </c>
      <c r="M50" s="36">
        <f>+F50/E50</f>
        <v>3.7740179558486568E-2</v>
      </c>
      <c r="N50" s="36">
        <f>+G50/E50</f>
        <v>0.96225982044151348</v>
      </c>
      <c r="O50" s="91">
        <v>43101</v>
      </c>
      <c r="P50" s="91" t="s">
        <v>86</v>
      </c>
      <c r="Q50" s="93" t="s">
        <v>56</v>
      </c>
      <c r="R50" s="93" t="s">
        <v>99</v>
      </c>
      <c r="T50" s="120"/>
      <c r="W50" s="58"/>
    </row>
    <row r="51" spans="2:23" ht="32.25" thickBot="1" x14ac:dyDescent="0.3">
      <c r="B51" s="65">
        <f>+B50+1</f>
        <v>27</v>
      </c>
      <c r="C51" s="65" t="s">
        <v>100</v>
      </c>
      <c r="D51" s="34" t="s">
        <v>101</v>
      </c>
      <c r="E51" s="35">
        <v>78107.976653696503</v>
      </c>
      <c r="F51" s="35">
        <v>10000</v>
      </c>
      <c r="G51" s="35">
        <v>68107.976653696503</v>
      </c>
      <c r="H51" s="35">
        <v>10000</v>
      </c>
      <c r="I51" s="35">
        <v>68107.976653696503</v>
      </c>
      <c r="J51" s="105">
        <v>78107.976653696503</v>
      </c>
      <c r="K51" s="90" t="s">
        <v>34</v>
      </c>
      <c r="L51" s="90" t="s">
        <v>49</v>
      </c>
      <c r="M51" s="36">
        <f>+F51/E51</f>
        <v>0.12802789712933557</v>
      </c>
      <c r="N51" s="36">
        <f>+G51/E51</f>
        <v>0.8719721028706644</v>
      </c>
      <c r="O51" s="91">
        <v>43191</v>
      </c>
      <c r="P51" s="91" t="s">
        <v>86</v>
      </c>
      <c r="Q51" s="93" t="s">
        <v>56</v>
      </c>
      <c r="R51" s="93" t="s">
        <v>99</v>
      </c>
      <c r="T51" s="120"/>
      <c r="W51" s="52"/>
    </row>
    <row r="52" spans="2:23" ht="16.5" thickBot="1" x14ac:dyDescent="0.3">
      <c r="B52" s="24"/>
      <c r="C52" s="24"/>
      <c r="D52" s="40" t="s">
        <v>73</v>
      </c>
      <c r="E52" s="26"/>
      <c r="F52" s="26"/>
      <c r="G52" s="26"/>
      <c r="H52" s="26"/>
      <c r="I52" s="26"/>
      <c r="J52" s="26"/>
      <c r="K52" s="27"/>
      <c r="L52" s="27"/>
      <c r="M52" s="28"/>
      <c r="N52" s="28"/>
      <c r="O52" s="29"/>
      <c r="P52" s="29"/>
      <c r="Q52" s="41"/>
      <c r="R52" s="42"/>
      <c r="T52" s="120"/>
    </row>
    <row r="53" spans="2:23" s="23" customFormat="1" ht="32.25" thickBot="1" x14ac:dyDescent="0.3">
      <c r="B53" s="65">
        <v>43</v>
      </c>
      <c r="C53" s="65" t="s">
        <v>174</v>
      </c>
      <c r="D53" s="87" t="s">
        <v>176</v>
      </c>
      <c r="E53" s="117">
        <f>+F53+G53</f>
        <v>44568</v>
      </c>
      <c r="F53" s="117">
        <v>0</v>
      </c>
      <c r="G53" s="117">
        <v>44568</v>
      </c>
      <c r="H53" s="35">
        <v>0</v>
      </c>
      <c r="I53" s="35">
        <v>44568</v>
      </c>
      <c r="J53" s="118">
        <f>+E53</f>
        <v>44568</v>
      </c>
      <c r="K53" s="90" t="s">
        <v>34</v>
      </c>
      <c r="L53" s="90" t="s">
        <v>29</v>
      </c>
      <c r="M53" s="108">
        <f>+F53/E53</f>
        <v>0</v>
      </c>
      <c r="N53" s="108">
        <f>+G53/E53</f>
        <v>1</v>
      </c>
      <c r="O53" s="91" t="s">
        <v>170</v>
      </c>
      <c r="P53" s="91" t="s">
        <v>86</v>
      </c>
      <c r="Q53" s="93" t="s">
        <v>31</v>
      </c>
      <c r="R53" s="93" t="s">
        <v>185</v>
      </c>
      <c r="T53" s="120"/>
      <c r="W53" s="56"/>
    </row>
    <row r="54" spans="2:23" s="23" customFormat="1" ht="32.25" thickBot="1" x14ac:dyDescent="0.3">
      <c r="B54" s="65">
        <v>44</v>
      </c>
      <c r="C54" s="65" t="s">
        <v>175</v>
      </c>
      <c r="D54" s="87" t="s">
        <v>177</v>
      </c>
      <c r="E54" s="117">
        <f>+F54+G54</f>
        <v>5935</v>
      </c>
      <c r="F54" s="117">
        <v>5935</v>
      </c>
      <c r="G54" s="117">
        <v>0</v>
      </c>
      <c r="H54" s="35">
        <v>5935</v>
      </c>
      <c r="I54" s="35">
        <v>0</v>
      </c>
      <c r="J54" s="118">
        <f>+E54</f>
        <v>5935</v>
      </c>
      <c r="K54" s="90" t="s">
        <v>34</v>
      </c>
      <c r="L54" s="90" t="s">
        <v>29</v>
      </c>
      <c r="M54" s="108">
        <f>+F54/E54</f>
        <v>1</v>
      </c>
      <c r="N54" s="108">
        <f>+G54/E54</f>
        <v>0</v>
      </c>
      <c r="O54" s="91" t="s">
        <v>170</v>
      </c>
      <c r="P54" s="91" t="s">
        <v>86</v>
      </c>
      <c r="Q54" s="93" t="s">
        <v>184</v>
      </c>
      <c r="R54" s="93" t="s">
        <v>186</v>
      </c>
      <c r="T54" s="120"/>
      <c r="W54" s="56"/>
    </row>
    <row r="55" spans="2:23" ht="16.5" thickBot="1" x14ac:dyDescent="0.3">
      <c r="B55" s="17"/>
      <c r="C55" s="60"/>
      <c r="D55" s="19" t="s">
        <v>102</v>
      </c>
      <c r="E55" s="20">
        <f>SUM(E56:E64)</f>
        <v>104066.45031839008</v>
      </c>
      <c r="F55" s="20">
        <f>SUM(F56:F64)</f>
        <v>65202.752688172026</v>
      </c>
      <c r="G55" s="20">
        <f>SUM(G56:G64)</f>
        <v>32928.697630218048</v>
      </c>
      <c r="H55" s="20"/>
      <c r="I55" s="20"/>
      <c r="J55" s="20"/>
      <c r="K55" s="61"/>
      <c r="L55" s="21"/>
      <c r="M55" s="62"/>
      <c r="N55" s="62"/>
      <c r="O55" s="63"/>
      <c r="P55" s="63"/>
      <c r="Q55" s="64"/>
      <c r="R55" s="22"/>
      <c r="T55" s="120"/>
    </row>
    <row r="56" spans="2:23" s="23" customFormat="1" ht="16.5" thickBot="1" x14ac:dyDescent="0.3">
      <c r="B56" s="24"/>
      <c r="C56" s="24"/>
      <c r="D56" s="25" t="s">
        <v>93</v>
      </c>
      <c r="E56" s="26"/>
      <c r="F56" s="26"/>
      <c r="G56" s="26"/>
      <c r="H56" s="26"/>
      <c r="I56" s="26"/>
      <c r="J56" s="26"/>
      <c r="K56" s="27"/>
      <c r="L56" s="27"/>
      <c r="M56" s="28"/>
      <c r="N56" s="28"/>
      <c r="O56" s="54"/>
      <c r="P56" s="54"/>
      <c r="Q56" s="41"/>
      <c r="R56" s="30"/>
      <c r="T56" s="120"/>
    </row>
    <row r="57" spans="2:23" s="23" customFormat="1" ht="16.5" thickBot="1" x14ac:dyDescent="0.3">
      <c r="B57" s="43">
        <f>+B51+1</f>
        <v>28</v>
      </c>
      <c r="C57" s="43" t="s">
        <v>103</v>
      </c>
      <c r="D57" s="34" t="s">
        <v>104</v>
      </c>
      <c r="E57" s="35">
        <v>4860.5161290322594</v>
      </c>
      <c r="F57" s="105">
        <v>0</v>
      </c>
      <c r="G57" s="35">
        <v>4860.5161290322594</v>
      </c>
      <c r="H57" s="35">
        <v>0</v>
      </c>
      <c r="I57" s="35">
        <v>4860.5161290322594</v>
      </c>
      <c r="J57" s="105">
        <v>4860.5161290322594</v>
      </c>
      <c r="K57" s="90" t="s">
        <v>55</v>
      </c>
      <c r="L57" s="90" t="s">
        <v>151</v>
      </c>
      <c r="M57" s="108">
        <f t="shared" ref="M57:M62" si="9">+F57/E57</f>
        <v>0</v>
      </c>
      <c r="N57" s="108">
        <f t="shared" ref="N57:N62" si="10">+G57/E57</f>
        <v>1</v>
      </c>
      <c r="O57" s="91">
        <v>43221</v>
      </c>
      <c r="P57" s="91" t="s">
        <v>52</v>
      </c>
      <c r="Q57" s="93" t="s">
        <v>56</v>
      </c>
      <c r="R57" s="93"/>
      <c r="T57" s="120"/>
    </row>
    <row r="58" spans="2:23" s="23" customFormat="1" ht="16.5" thickBot="1" x14ac:dyDescent="0.3">
      <c r="B58" s="43">
        <f>+B57+1</f>
        <v>29</v>
      </c>
      <c r="C58" s="43" t="s">
        <v>105</v>
      </c>
      <c r="D58" s="34" t="s">
        <v>106</v>
      </c>
      <c r="E58" s="35">
        <v>9032.1290322580608</v>
      </c>
      <c r="F58" s="105">
        <v>0</v>
      </c>
      <c r="G58" s="35">
        <v>9032.1290322580608</v>
      </c>
      <c r="H58" s="35">
        <v>0</v>
      </c>
      <c r="I58" s="35">
        <v>9032.1290322580608</v>
      </c>
      <c r="J58" s="105">
        <v>9032.1290322580608</v>
      </c>
      <c r="K58" s="90" t="s">
        <v>55</v>
      </c>
      <c r="L58" s="90" t="s">
        <v>151</v>
      </c>
      <c r="M58" s="108">
        <f t="shared" si="9"/>
        <v>0</v>
      </c>
      <c r="N58" s="108">
        <f t="shared" si="10"/>
        <v>1</v>
      </c>
      <c r="O58" s="91">
        <v>43221</v>
      </c>
      <c r="P58" s="91" t="s">
        <v>52</v>
      </c>
      <c r="Q58" s="93" t="s">
        <v>56</v>
      </c>
      <c r="R58" s="93"/>
      <c r="T58" s="120"/>
    </row>
    <row r="59" spans="2:23" s="23" customFormat="1" ht="24.75" thickBot="1" x14ac:dyDescent="0.3">
      <c r="B59" s="43">
        <f t="shared" ref="B59:B62" si="11">+B58+1</f>
        <v>30</v>
      </c>
      <c r="C59" s="43" t="s">
        <v>107</v>
      </c>
      <c r="D59" s="34" t="s">
        <v>108</v>
      </c>
      <c r="E59" s="35">
        <v>5612.4516129032299</v>
      </c>
      <c r="F59" s="35">
        <v>5612.4516129032299</v>
      </c>
      <c r="G59" s="35">
        <v>0</v>
      </c>
      <c r="H59" s="35">
        <v>5612.4516129032299</v>
      </c>
      <c r="I59" s="35">
        <v>0</v>
      </c>
      <c r="J59" s="105">
        <v>5612.4516129032299</v>
      </c>
      <c r="K59" s="90" t="s">
        <v>55</v>
      </c>
      <c r="L59" s="90" t="s">
        <v>29</v>
      </c>
      <c r="M59" s="108">
        <f t="shared" si="9"/>
        <v>1</v>
      </c>
      <c r="N59" s="108">
        <f t="shared" si="10"/>
        <v>0</v>
      </c>
      <c r="O59" s="91">
        <v>43435</v>
      </c>
      <c r="P59" s="91" t="s">
        <v>52</v>
      </c>
      <c r="Q59" s="93" t="s">
        <v>56</v>
      </c>
      <c r="R59" s="93"/>
      <c r="T59" s="120"/>
    </row>
    <row r="60" spans="2:23" ht="16.5" thickBot="1" x14ac:dyDescent="0.3">
      <c r="B60" s="43">
        <f t="shared" si="11"/>
        <v>31</v>
      </c>
      <c r="C60" s="43" t="s">
        <v>109</v>
      </c>
      <c r="D60" s="34" t="s">
        <v>110</v>
      </c>
      <c r="E60" s="35">
        <f>+F60+G60</f>
        <v>38300.224511938482</v>
      </c>
      <c r="F60" s="35">
        <v>28926</v>
      </c>
      <c r="G60" s="35">
        <v>9374.2245119384806</v>
      </c>
      <c r="H60" s="35">
        <v>28926</v>
      </c>
      <c r="I60" s="35">
        <v>0</v>
      </c>
      <c r="J60" s="105">
        <v>28926</v>
      </c>
      <c r="K60" s="90" t="s">
        <v>55</v>
      </c>
      <c r="L60" s="90" t="s">
        <v>49</v>
      </c>
      <c r="M60" s="36">
        <f t="shared" si="9"/>
        <v>0.7552436145898711</v>
      </c>
      <c r="N60" s="36">
        <f t="shared" si="10"/>
        <v>0.2447563854101289</v>
      </c>
      <c r="O60" s="91">
        <v>43132</v>
      </c>
      <c r="P60" s="91" t="s">
        <v>86</v>
      </c>
      <c r="Q60" s="93" t="s">
        <v>56</v>
      </c>
      <c r="R60" s="93"/>
      <c r="T60" s="120"/>
    </row>
    <row r="61" spans="2:23" ht="32.25" thickBot="1" x14ac:dyDescent="0.3">
      <c r="B61" s="43">
        <f t="shared" si="11"/>
        <v>32</v>
      </c>
      <c r="C61" s="43" t="s">
        <v>111</v>
      </c>
      <c r="D61" s="34" t="s">
        <v>112</v>
      </c>
      <c r="E61" s="35">
        <v>8160.8064516128998</v>
      </c>
      <c r="F61" s="35">
        <f>8160.8064516129-5935</f>
        <v>2225.8064516128998</v>
      </c>
      <c r="G61" s="35">
        <v>0</v>
      </c>
      <c r="H61" s="35">
        <v>2225.8064516129002</v>
      </c>
      <c r="I61" s="35">
        <v>0</v>
      </c>
      <c r="J61" s="105">
        <f>8160.8064516129-5935</f>
        <v>2225.8064516128998</v>
      </c>
      <c r="K61" s="90" t="s">
        <v>55</v>
      </c>
      <c r="L61" s="90" t="s">
        <v>49</v>
      </c>
      <c r="M61" s="36">
        <f t="shared" si="9"/>
        <v>0.27274344328715111</v>
      </c>
      <c r="N61" s="36">
        <f t="shared" si="10"/>
        <v>0</v>
      </c>
      <c r="O61" s="91">
        <v>43435</v>
      </c>
      <c r="P61" s="91" t="s">
        <v>52</v>
      </c>
      <c r="Q61" s="93" t="s">
        <v>56</v>
      </c>
      <c r="R61" s="93" t="s">
        <v>113</v>
      </c>
      <c r="T61" s="120"/>
    </row>
    <row r="62" spans="2:23" ht="16.5" thickBot="1" x14ac:dyDescent="0.3">
      <c r="B62" s="43">
        <f t="shared" si="11"/>
        <v>33</v>
      </c>
      <c r="C62" s="43" t="s">
        <v>114</v>
      </c>
      <c r="D62" s="34" t="s">
        <v>115</v>
      </c>
      <c r="E62" s="35">
        <v>1600</v>
      </c>
      <c r="F62" s="105">
        <v>0</v>
      </c>
      <c r="G62" s="35">
        <v>1600</v>
      </c>
      <c r="H62" s="35">
        <v>0</v>
      </c>
      <c r="I62" s="35">
        <v>1600</v>
      </c>
      <c r="J62" s="105">
        <v>1600</v>
      </c>
      <c r="K62" s="90" t="s">
        <v>55</v>
      </c>
      <c r="L62" s="90" t="s">
        <v>151</v>
      </c>
      <c r="M62" s="36">
        <f t="shared" si="9"/>
        <v>0</v>
      </c>
      <c r="N62" s="36">
        <f t="shared" si="10"/>
        <v>1</v>
      </c>
      <c r="O62" s="91">
        <v>43160</v>
      </c>
      <c r="P62" s="91" t="s">
        <v>86</v>
      </c>
      <c r="Q62" s="93" t="s">
        <v>56</v>
      </c>
      <c r="R62" s="93"/>
      <c r="T62" s="120"/>
    </row>
    <row r="63" spans="2:23" s="23" customFormat="1" ht="16.5" thickBot="1" x14ac:dyDescent="0.3">
      <c r="B63" s="24"/>
      <c r="C63" s="24"/>
      <c r="D63" s="25" t="s">
        <v>116</v>
      </c>
      <c r="E63" s="26"/>
      <c r="F63" s="26"/>
      <c r="G63" s="26"/>
      <c r="H63" s="26"/>
      <c r="I63" s="26"/>
      <c r="J63" s="26"/>
      <c r="K63" s="27"/>
      <c r="L63" s="27"/>
      <c r="M63" s="28"/>
      <c r="N63" s="28"/>
      <c r="O63" s="54"/>
      <c r="P63" s="54"/>
      <c r="Q63" s="41"/>
      <c r="R63" s="30"/>
      <c r="T63" s="120"/>
    </row>
    <row r="64" spans="2:23" s="23" customFormat="1" ht="28.15" customHeight="1" thickBot="1" x14ac:dyDescent="0.3">
      <c r="B64" s="65">
        <f>+B62+1</f>
        <v>34</v>
      </c>
      <c r="C64" s="43" t="s">
        <v>117</v>
      </c>
      <c r="D64" s="66" t="s">
        <v>118</v>
      </c>
      <c r="E64" s="35">
        <v>36500.322580645152</v>
      </c>
      <c r="F64" s="35">
        <v>28438.494623655901</v>
      </c>
      <c r="G64" s="35">
        <v>8061.8279569892502</v>
      </c>
      <c r="H64" s="35">
        <v>28438.494623655901</v>
      </c>
      <c r="I64" s="35">
        <v>8061.8279569892502</v>
      </c>
      <c r="J64" s="105">
        <v>36500.322580645152</v>
      </c>
      <c r="K64" s="90" t="s">
        <v>119</v>
      </c>
      <c r="L64" s="90" t="s">
        <v>29</v>
      </c>
      <c r="M64" s="36">
        <f>+F64/E64</f>
        <v>0.77912995318939571</v>
      </c>
      <c r="N64" s="36">
        <f>+G64/E64</f>
        <v>0.22087004681060426</v>
      </c>
      <c r="O64" s="91">
        <v>43221</v>
      </c>
      <c r="P64" s="91" t="s">
        <v>52</v>
      </c>
      <c r="Q64" s="93" t="s">
        <v>31</v>
      </c>
      <c r="R64" s="93"/>
      <c r="T64" s="120"/>
    </row>
    <row r="65" spans="2:20" ht="16.5" thickBot="1" x14ac:dyDescent="0.3">
      <c r="B65" s="17"/>
      <c r="C65" s="60"/>
      <c r="D65" s="19" t="s">
        <v>120</v>
      </c>
      <c r="E65" s="20">
        <f>SUM(E66:E71)</f>
        <v>633959.3692259927</v>
      </c>
      <c r="F65" s="20">
        <f>SUM(F66:F71)</f>
        <v>79186.020166061193</v>
      </c>
      <c r="G65" s="20">
        <f>SUM(G66:G71)</f>
        <v>554773.34905993147</v>
      </c>
      <c r="H65" s="20"/>
      <c r="I65" s="20"/>
      <c r="J65" s="20"/>
      <c r="K65" s="61"/>
      <c r="L65" s="21"/>
      <c r="M65" s="62"/>
      <c r="N65" s="62"/>
      <c r="O65" s="63"/>
      <c r="P65" s="63"/>
      <c r="Q65" s="64"/>
      <c r="R65" s="22"/>
      <c r="T65" s="120"/>
    </row>
    <row r="66" spans="2:20" ht="16.5" thickBot="1" x14ac:dyDescent="0.3">
      <c r="B66" s="24"/>
      <c r="C66" s="24"/>
      <c r="D66" s="25" t="s">
        <v>121</v>
      </c>
      <c r="E66" s="26"/>
      <c r="F66" s="26"/>
      <c r="G66" s="26"/>
      <c r="H66" s="26"/>
      <c r="I66" s="26"/>
      <c r="J66" s="26"/>
      <c r="K66" s="27"/>
      <c r="L66" s="27"/>
      <c r="M66" s="28"/>
      <c r="N66" s="28"/>
      <c r="O66" s="54"/>
      <c r="P66" s="54"/>
      <c r="Q66" s="41"/>
      <c r="R66" s="42"/>
      <c r="T66" s="120"/>
    </row>
    <row r="67" spans="2:20" ht="16.5" thickBot="1" x14ac:dyDescent="0.3">
      <c r="B67" s="43">
        <f>+B64+1</f>
        <v>35</v>
      </c>
      <c r="C67" s="43" t="s">
        <v>122</v>
      </c>
      <c r="D67" s="34" t="s">
        <v>123</v>
      </c>
      <c r="E67" s="35">
        <v>170190</v>
      </c>
      <c r="F67" s="35">
        <v>63186</v>
      </c>
      <c r="G67" s="35">
        <v>107004</v>
      </c>
      <c r="H67" s="35">
        <v>31686</v>
      </c>
      <c r="I67" s="35">
        <v>100074</v>
      </c>
      <c r="J67" s="105">
        <v>131760</v>
      </c>
      <c r="K67" s="89" t="s">
        <v>48</v>
      </c>
      <c r="L67" s="90" t="s">
        <v>29</v>
      </c>
      <c r="M67" s="36">
        <f>+F67/E67</f>
        <v>0.37126740701568833</v>
      </c>
      <c r="N67" s="36">
        <f>+G67/E67</f>
        <v>0.62873259298431161</v>
      </c>
      <c r="O67" s="91">
        <v>42705</v>
      </c>
      <c r="P67" s="91" t="s">
        <v>30</v>
      </c>
      <c r="Q67" s="93" t="s">
        <v>31</v>
      </c>
      <c r="R67" s="93"/>
      <c r="T67" s="120"/>
    </row>
    <row r="68" spans="2:20" ht="16.5" thickBot="1" x14ac:dyDescent="0.3">
      <c r="B68" s="43">
        <f>+B67+1</f>
        <v>36</v>
      </c>
      <c r="C68" s="43" t="s">
        <v>124</v>
      </c>
      <c r="D68" s="34" t="s">
        <v>125</v>
      </c>
      <c r="E68" s="35">
        <v>46451.612903225818</v>
      </c>
      <c r="F68" s="105">
        <v>0</v>
      </c>
      <c r="G68" s="35">
        <v>46451.612903225803</v>
      </c>
      <c r="H68" s="35">
        <v>0</v>
      </c>
      <c r="I68" s="35">
        <v>46451.612903225803</v>
      </c>
      <c r="J68" s="105">
        <v>46451.612903225803</v>
      </c>
      <c r="K68" s="90" t="s">
        <v>55</v>
      </c>
      <c r="L68" s="90" t="s">
        <v>151</v>
      </c>
      <c r="M68" s="36">
        <f>+F68/E68</f>
        <v>0</v>
      </c>
      <c r="N68" s="36">
        <f>+G68/E68</f>
        <v>0.99999999999999967</v>
      </c>
      <c r="O68" s="91">
        <v>42767</v>
      </c>
      <c r="P68" s="91" t="s">
        <v>30</v>
      </c>
      <c r="Q68" s="93" t="s">
        <v>56</v>
      </c>
      <c r="R68" s="93"/>
      <c r="T68" s="120"/>
    </row>
    <row r="69" spans="2:20" ht="16.5" thickBot="1" x14ac:dyDescent="0.3">
      <c r="B69" s="24"/>
      <c r="C69" s="24"/>
      <c r="D69" s="25" t="s">
        <v>93</v>
      </c>
      <c r="E69" s="26"/>
      <c r="F69" s="26"/>
      <c r="G69" s="26"/>
      <c r="H69" s="26"/>
      <c r="I69" s="26"/>
      <c r="J69" s="26"/>
      <c r="K69" s="27"/>
      <c r="L69" s="27"/>
      <c r="M69" s="28"/>
      <c r="N69" s="28"/>
      <c r="O69" s="54"/>
      <c r="P69" s="29"/>
      <c r="Q69" s="41"/>
      <c r="R69" s="42"/>
      <c r="T69" s="120"/>
    </row>
    <row r="70" spans="2:20" ht="16.5" thickBot="1" x14ac:dyDescent="0.3">
      <c r="B70" s="43">
        <f>+B68+1</f>
        <v>37</v>
      </c>
      <c r="C70" s="43"/>
      <c r="D70" s="34" t="s">
        <v>126</v>
      </c>
      <c r="E70" s="35">
        <v>390786</v>
      </c>
      <c r="F70" s="105">
        <v>0</v>
      </c>
      <c r="G70" s="35">
        <f>+E70</f>
        <v>390786</v>
      </c>
      <c r="H70" s="35">
        <v>0</v>
      </c>
      <c r="I70" s="35">
        <v>265814</v>
      </c>
      <c r="J70" s="105">
        <v>265814</v>
      </c>
      <c r="K70" s="90" t="s">
        <v>55</v>
      </c>
      <c r="L70" s="90" t="s">
        <v>151</v>
      </c>
      <c r="M70" s="36">
        <v>0</v>
      </c>
      <c r="N70" s="36">
        <v>1</v>
      </c>
      <c r="O70" s="91">
        <v>42767</v>
      </c>
      <c r="P70" s="92" t="s">
        <v>30</v>
      </c>
      <c r="Q70" s="93" t="s">
        <v>56</v>
      </c>
      <c r="R70" s="93"/>
      <c r="T70" s="120"/>
    </row>
    <row r="71" spans="2:20" ht="30" customHeight="1" thickBot="1" x14ac:dyDescent="0.3">
      <c r="B71" s="67">
        <f>+B70+1</f>
        <v>38</v>
      </c>
      <c r="C71" s="43" t="s">
        <v>127</v>
      </c>
      <c r="D71" s="34" t="s">
        <v>128</v>
      </c>
      <c r="E71" s="35">
        <v>26531.756322766887</v>
      </c>
      <c r="F71" s="35">
        <v>16000.020166061193</v>
      </c>
      <c r="G71" s="35">
        <v>10531.736156705692</v>
      </c>
      <c r="H71" s="35">
        <v>15417.000000000004</v>
      </c>
      <c r="I71" s="35">
        <v>7999.9999999999964</v>
      </c>
      <c r="J71" s="105">
        <v>23417</v>
      </c>
      <c r="K71" s="90" t="s">
        <v>34</v>
      </c>
      <c r="L71" s="90" t="s">
        <v>49</v>
      </c>
      <c r="M71" s="36">
        <f>+F71/E71</f>
        <v>0.60305167782396607</v>
      </c>
      <c r="N71" s="36">
        <f>+G71/E71</f>
        <v>0.39694832217603382</v>
      </c>
      <c r="O71" s="91">
        <v>43101</v>
      </c>
      <c r="P71" s="92" t="s">
        <v>86</v>
      </c>
      <c r="Q71" s="93" t="s">
        <v>56</v>
      </c>
      <c r="R71" s="93" t="s">
        <v>99</v>
      </c>
      <c r="T71" s="120"/>
    </row>
    <row r="72" spans="2:20" s="23" customFormat="1" ht="16.5" thickBot="1" x14ac:dyDescent="0.3">
      <c r="B72" s="95">
        <f>+B71+1</f>
        <v>39</v>
      </c>
      <c r="C72" s="95" t="s">
        <v>129</v>
      </c>
      <c r="D72" s="96" t="s">
        <v>130</v>
      </c>
      <c r="E72" s="97">
        <v>10000</v>
      </c>
      <c r="F72" s="97">
        <v>0</v>
      </c>
      <c r="G72" s="97">
        <v>10000</v>
      </c>
      <c r="H72" s="97">
        <v>0</v>
      </c>
      <c r="I72" s="97">
        <v>10000</v>
      </c>
      <c r="J72" s="115">
        <v>10000</v>
      </c>
      <c r="K72" s="98" t="s">
        <v>34</v>
      </c>
      <c r="L72" s="98" t="s">
        <v>151</v>
      </c>
      <c r="M72" s="99">
        <f>+F72/E72</f>
        <v>0</v>
      </c>
      <c r="N72" s="99">
        <f>+G72/E72</f>
        <v>1</v>
      </c>
      <c r="O72" s="100">
        <v>43252</v>
      </c>
      <c r="P72" s="101" t="s">
        <v>52</v>
      </c>
      <c r="Q72" s="102" t="s">
        <v>56</v>
      </c>
      <c r="R72" s="102" t="s">
        <v>37</v>
      </c>
    </row>
    <row r="73" spans="2:20" s="76" customFormat="1" ht="19.5" thickBot="1" x14ac:dyDescent="0.35">
      <c r="B73" s="68"/>
      <c r="C73" s="69"/>
      <c r="D73" s="70" t="s">
        <v>131</v>
      </c>
      <c r="E73" s="71">
        <f>+E12+E40+E55+E65+E72</f>
        <v>8933982.3039903436</v>
      </c>
      <c r="F73" s="71">
        <f>+F12+F40+F55+F65+F72</f>
        <v>984003.89655192755</v>
      </c>
      <c r="G73" s="71">
        <f>+G12+G40+G55+G65+G72</f>
        <v>7949978.314053202</v>
      </c>
      <c r="H73" s="71"/>
      <c r="I73" s="71"/>
      <c r="J73" s="71"/>
      <c r="K73" s="72"/>
      <c r="L73" s="73"/>
      <c r="M73" s="74"/>
      <c r="N73" s="74"/>
      <c r="O73" s="73"/>
      <c r="P73" s="73"/>
      <c r="Q73" s="73"/>
      <c r="R73" s="75"/>
    </row>
    <row r="74" spans="2:20" ht="16.5" thickBot="1" x14ac:dyDescent="0.3">
      <c r="B74" s="77"/>
      <c r="C74" s="78"/>
      <c r="D74" s="79" t="s">
        <v>132</v>
      </c>
      <c r="E74" s="80">
        <f>+E73</f>
        <v>8933982.3039903436</v>
      </c>
      <c r="F74" s="80">
        <f t="shared" ref="F74:G74" si="12">+F73</f>
        <v>984003.89655192755</v>
      </c>
      <c r="G74" s="80">
        <f t="shared" si="12"/>
        <v>7949978.314053202</v>
      </c>
      <c r="H74" s="80"/>
      <c r="I74" s="80"/>
      <c r="J74" s="80"/>
      <c r="K74" s="147" t="s">
        <v>145</v>
      </c>
      <c r="L74" s="148"/>
      <c r="M74" s="149"/>
      <c r="N74" s="150" t="s">
        <v>146</v>
      </c>
      <c r="O74" s="148"/>
      <c r="P74" s="148"/>
      <c r="Q74" s="149"/>
      <c r="R74" s="2"/>
    </row>
    <row r="75" spans="2:20" ht="15.75" x14ac:dyDescent="0.25">
      <c r="B75" s="2"/>
      <c r="C75" s="88"/>
      <c r="D75" s="81" t="s">
        <v>133</v>
      </c>
      <c r="E75" s="111">
        <v>163144.88571333844</v>
      </c>
      <c r="F75" s="8">
        <v>6000.0000000000027</v>
      </c>
      <c r="G75" s="8">
        <v>157144.88571333844</v>
      </c>
      <c r="H75" s="8">
        <v>6000</v>
      </c>
      <c r="I75" s="8">
        <f>25020+51023+68260</f>
        <v>144303</v>
      </c>
      <c r="J75" s="8">
        <f>25020+51023+68260+6000</f>
        <v>150303</v>
      </c>
      <c r="K75" s="114"/>
      <c r="L75" s="8"/>
      <c r="M75" s="8"/>
      <c r="N75" s="2"/>
      <c r="O75" s="8"/>
      <c r="P75" s="8"/>
      <c r="Q75" s="8"/>
      <c r="R75" s="8"/>
    </row>
    <row r="76" spans="2:20" ht="15.75" x14ac:dyDescent="0.25">
      <c r="B76" s="81"/>
      <c r="C76" s="88"/>
      <c r="D76" s="81" t="s">
        <v>134</v>
      </c>
      <c r="E76" s="111">
        <v>10000</v>
      </c>
      <c r="F76" s="8">
        <v>10000</v>
      </c>
      <c r="G76" s="8">
        <v>0</v>
      </c>
      <c r="H76" s="8">
        <v>10000</v>
      </c>
      <c r="I76" s="8">
        <v>0</v>
      </c>
      <c r="J76" s="116">
        <v>10000</v>
      </c>
      <c r="K76" s="114"/>
      <c r="L76" s="8"/>
      <c r="M76" s="8"/>
      <c r="N76" s="2"/>
      <c r="O76" s="8"/>
      <c r="P76" s="8"/>
      <c r="Q76" s="8"/>
      <c r="R76" s="8"/>
    </row>
    <row r="77" spans="2:20" ht="15.75" x14ac:dyDescent="0.25">
      <c r="B77" s="2"/>
      <c r="C77" s="88"/>
      <c r="D77" s="81" t="s">
        <v>135</v>
      </c>
      <c r="E77" s="111">
        <v>37827.850208648961</v>
      </c>
      <c r="F77" s="8">
        <v>0</v>
      </c>
      <c r="G77" s="8">
        <v>37827.850208648961</v>
      </c>
      <c r="H77" s="8">
        <v>0</v>
      </c>
      <c r="I77" s="8">
        <v>29600</v>
      </c>
      <c r="J77" s="116">
        <v>29600.000000000004</v>
      </c>
      <c r="K77" s="114"/>
      <c r="L77" s="8"/>
      <c r="M77" s="8"/>
      <c r="N77" s="2"/>
      <c r="O77" s="8"/>
      <c r="P77" s="8"/>
      <c r="Q77" s="8"/>
      <c r="R77" s="8"/>
    </row>
    <row r="78" spans="2:20" ht="16.5" thickBot="1" x14ac:dyDescent="0.3">
      <c r="B78" s="2"/>
      <c r="C78" s="2"/>
      <c r="D78" s="82" t="s">
        <v>136</v>
      </c>
      <c r="E78" s="81">
        <f>SUM(E74:E77)</f>
        <v>9144955.0399123318</v>
      </c>
      <c r="F78" s="81">
        <f>SUM(F74:F77)</f>
        <v>1000003.8965519276</v>
      </c>
      <c r="G78" s="81">
        <f>SUM(G74:G77)</f>
        <v>8144951.0499751903</v>
      </c>
      <c r="H78" s="81">
        <f>+SUM(H12:H77)</f>
        <v>583800.7975433385</v>
      </c>
      <c r="I78" s="81">
        <f>+SUM(I12:I77)</f>
        <v>6964862.0175017463</v>
      </c>
      <c r="J78" s="81">
        <f>+SUM(J12:J77)</f>
        <v>7548662.5928228619</v>
      </c>
      <c r="K78" s="4"/>
      <c r="L78" s="4"/>
      <c r="M78" s="8"/>
      <c r="N78" s="2"/>
      <c r="O78" s="8"/>
      <c r="P78" s="8"/>
      <c r="Q78" s="8"/>
      <c r="R78" s="8"/>
    </row>
    <row r="79" spans="2:20" ht="66" customHeight="1" thickBot="1" x14ac:dyDescent="0.3">
      <c r="B79" s="151" t="s">
        <v>137</v>
      </c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3"/>
    </row>
    <row r="80" spans="2:20" ht="18.75" thickBot="1" x14ac:dyDescent="0.3">
      <c r="B80" s="151" t="s">
        <v>138</v>
      </c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4"/>
    </row>
    <row r="81" spans="2:18" ht="27.75" customHeight="1" thickBot="1" x14ac:dyDescent="0.3">
      <c r="B81" s="155" t="s">
        <v>139</v>
      </c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7"/>
    </row>
    <row r="82" spans="2:18" ht="18.75" thickBot="1" x14ac:dyDescent="0.3">
      <c r="B82" s="141" t="s">
        <v>140</v>
      </c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3"/>
    </row>
    <row r="83" spans="2:18" ht="27.75" customHeight="1" thickBot="1" x14ac:dyDescent="0.3">
      <c r="B83" s="144" t="s">
        <v>141</v>
      </c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6"/>
    </row>
    <row r="84" spans="2:18" ht="27.75" customHeight="1" thickBot="1" x14ac:dyDescent="0.3">
      <c r="B84" s="144" t="s">
        <v>142</v>
      </c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6"/>
    </row>
    <row r="86" spans="2:18" x14ac:dyDescent="0.25">
      <c r="B86" s="83" t="s">
        <v>143</v>
      </c>
      <c r="C86" t="s">
        <v>144</v>
      </c>
    </row>
    <row r="88" spans="2:18" ht="15.75" x14ac:dyDescent="0.25">
      <c r="C88" s="85"/>
      <c r="D88" s="4"/>
      <c r="E88" s="4"/>
      <c r="F88" s="4"/>
      <c r="J88" s="4"/>
    </row>
    <row r="89" spans="2:18" ht="15.75" x14ac:dyDescent="0.25">
      <c r="C89" s="85"/>
      <c r="D89" s="4"/>
      <c r="E89" s="4"/>
      <c r="F89" s="4"/>
      <c r="J89" s="4"/>
    </row>
    <row r="90" spans="2:18" ht="15.75" x14ac:dyDescent="0.25">
      <c r="C90" s="85"/>
      <c r="D90" s="4"/>
      <c r="E90" s="4"/>
      <c r="F90" s="4"/>
      <c r="J90" s="4"/>
    </row>
    <row r="91" spans="2:18" ht="15" hidden="1" customHeight="1" x14ac:dyDescent="0.25"/>
    <row r="92" spans="2:18" ht="15" hidden="1" customHeight="1" x14ac:dyDescent="0.25">
      <c r="D92" s="86"/>
    </row>
    <row r="93" spans="2:18" ht="15" hidden="1" customHeight="1" x14ac:dyDescent="0.25">
      <c r="D93" s="86"/>
    </row>
    <row r="94" spans="2:18" ht="15.75" x14ac:dyDescent="0.25">
      <c r="C94" s="85"/>
      <c r="D94" s="4"/>
      <c r="E94" s="4"/>
      <c r="F94" s="4"/>
      <c r="J94" s="4"/>
    </row>
    <row r="95" spans="2:18" ht="15.75" x14ac:dyDescent="0.25">
      <c r="C95" s="85"/>
    </row>
  </sheetData>
  <mergeCells count="31">
    <mergeCell ref="B82:R82"/>
    <mergeCell ref="B83:R83"/>
    <mergeCell ref="B84:R84"/>
    <mergeCell ref="R9:R10"/>
    <mergeCell ref="K74:M74"/>
    <mergeCell ref="N74:Q74"/>
    <mergeCell ref="B79:R79"/>
    <mergeCell ref="B80:R80"/>
    <mergeCell ref="B81:R81"/>
    <mergeCell ref="K9:K10"/>
    <mergeCell ref="L9:L10"/>
    <mergeCell ref="M9:N9"/>
    <mergeCell ref="O9:O10"/>
    <mergeCell ref="P9:P10"/>
    <mergeCell ref="Q9:Q10"/>
    <mergeCell ref="G9:G10"/>
    <mergeCell ref="B6:K6"/>
    <mergeCell ref="L6:R6"/>
    <mergeCell ref="B7:K7"/>
    <mergeCell ref="L7:R7"/>
    <mergeCell ref="B8:D8"/>
    <mergeCell ref="E8:M8"/>
    <mergeCell ref="N8:Q8"/>
    <mergeCell ref="J9:J10"/>
    <mergeCell ref="B9:B10"/>
    <mergeCell ref="C9:C10"/>
    <mergeCell ref="D9:D10"/>
    <mergeCell ref="E9:E10"/>
    <mergeCell ref="F9:F10"/>
    <mergeCell ref="H9:H10"/>
    <mergeCell ref="I9:I10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 Dic 2017</vt:lpstr>
      <vt:lpstr>'PA Dic 2017'!Print_Area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Ceibal</dc:creator>
  <cp:lastModifiedBy>Piriz Muracciole, Elena Matilde</cp:lastModifiedBy>
  <cp:lastPrinted>2018-04-04T17:53:32Z</cp:lastPrinted>
  <dcterms:created xsi:type="dcterms:W3CDTF">2018-01-26T20:13:33Z</dcterms:created>
  <dcterms:modified xsi:type="dcterms:W3CDTF">2018-04-13T14:59:32Z</dcterms:modified>
</cp:coreProperties>
</file>