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wesneyb_iadb_org/Documents/CSC_CBR/01_SUPERVISÃO OPERAÇÕES/HUD/PLANOS DE AQUISIÇÕES - PA/"/>
    </mc:Choice>
  </mc:AlternateContent>
  <xr:revisionPtr revIDLastSave="0" documentId="8_{62C86D61-F1BB-43F8-A5D8-2A347FF795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" sheetId="1" r:id="rId1"/>
  </sheets>
  <externalReferences>
    <externalReference r:id="rId2"/>
  </externalReferences>
  <definedNames>
    <definedName name="capacitacao" localSheetId="0">#REF!</definedName>
    <definedName name="capacitacao">#REF!</definedName>
    <definedName name="_xlnm.Print_Area" localSheetId="0">PA!$A$1:$V$151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R24" i="1" s="1"/>
  <c r="S24" i="1" s="1"/>
  <c r="J97" i="1"/>
  <c r="J54" i="1"/>
  <c r="Q96" i="1"/>
  <c r="R96" i="1" s="1"/>
  <c r="S96" i="1" s="1"/>
  <c r="H96" i="1"/>
  <c r="M67" i="1"/>
  <c r="L67" i="1" s="1"/>
  <c r="M66" i="1"/>
  <c r="L66" i="1" s="1"/>
  <c r="Q53" i="1"/>
  <c r="R53" i="1" s="1"/>
  <c r="S53" i="1" s="1"/>
  <c r="H53" i="1"/>
  <c r="Q42" i="1"/>
  <c r="R42" i="1" s="1"/>
  <c r="S42" i="1" s="1"/>
  <c r="H42" i="1"/>
  <c r="J43" i="1"/>
  <c r="J27" i="1"/>
  <c r="R26" i="1"/>
  <c r="Q26" i="1"/>
  <c r="M26" i="1"/>
  <c r="L26" i="1" s="1"/>
  <c r="H26" i="1"/>
  <c r="M15" i="1"/>
  <c r="L15" i="1" s="1"/>
  <c r="H86" i="1" l="1"/>
  <c r="H87" i="1"/>
  <c r="H89" i="1"/>
  <c r="H85" i="1"/>
  <c r="H84" i="1"/>
  <c r="H74" i="1"/>
  <c r="H73" i="1"/>
  <c r="H65" i="1"/>
  <c r="H36" i="1"/>
  <c r="M23" i="1"/>
  <c r="L23" i="1" s="1"/>
  <c r="M21" i="1"/>
  <c r="L21" i="1" s="1"/>
  <c r="M18" i="1"/>
  <c r="L18" i="1" s="1"/>
  <c r="H20" i="1"/>
  <c r="H19" i="1"/>
  <c r="H18" i="1"/>
  <c r="H67" i="1"/>
  <c r="H95" i="1"/>
  <c r="H93" i="1"/>
  <c r="H91" i="1"/>
  <c r="H88" i="1"/>
  <c r="H77" i="1"/>
  <c r="H76" i="1"/>
  <c r="H75" i="1"/>
  <c r="H35" i="1"/>
  <c r="H37" i="1"/>
  <c r="H66" i="1"/>
  <c r="H49" i="1"/>
  <c r="H48" i="1"/>
  <c r="H21" i="1"/>
  <c r="H23" i="1"/>
  <c r="H15" i="1"/>
  <c r="H27" i="1" s="1"/>
  <c r="Q16" i="1"/>
  <c r="R16" i="1" s="1"/>
  <c r="S16" i="1" s="1"/>
  <c r="H54" i="1" l="1"/>
  <c r="S60" i="1"/>
  <c r="S61" i="1"/>
  <c r="S62" i="1"/>
  <c r="I25" i="1" l="1"/>
  <c r="H25" i="1" s="1"/>
  <c r="Q25" i="1"/>
  <c r="R25" i="1" s="1"/>
  <c r="S25" i="1" s="1"/>
  <c r="J62" i="1" l="1"/>
  <c r="J68" i="1" s="1"/>
  <c r="Q15" i="1"/>
  <c r="Q23" i="1" l="1"/>
  <c r="H39" i="1"/>
  <c r="H40" i="1"/>
  <c r="H41" i="1"/>
  <c r="H33" i="1"/>
  <c r="H43" i="1" l="1"/>
  <c r="Q93" i="1"/>
  <c r="Q20" i="1" l="1"/>
  <c r="H17" i="1"/>
  <c r="H59" i="1"/>
  <c r="H64" i="1"/>
  <c r="H79" i="1"/>
  <c r="H80" i="1"/>
  <c r="H81" i="1"/>
  <c r="H82" i="1"/>
  <c r="H83" i="1"/>
  <c r="H92" i="1"/>
  <c r="H105" i="1"/>
  <c r="Q91" i="1"/>
  <c r="Q90" i="1"/>
  <c r="Q88" i="1"/>
  <c r="S86" i="1"/>
  <c r="S92" i="1" s="1"/>
  <c r="Q87" i="1"/>
  <c r="Q86" i="1"/>
  <c r="Q85" i="1"/>
  <c r="Q84" i="1"/>
  <c r="Q83" i="1"/>
  <c r="Q82" i="1"/>
  <c r="R81" i="1"/>
  <c r="Q81" i="1" s="1"/>
  <c r="Q80" i="1"/>
  <c r="R79" i="1"/>
  <c r="Q79" i="1" s="1"/>
  <c r="R78" i="1"/>
  <c r="Q78" i="1" s="1"/>
  <c r="Q77" i="1"/>
  <c r="R76" i="1"/>
  <c r="Q76" i="1" s="1"/>
  <c r="R75" i="1"/>
  <c r="Q75" i="1" s="1"/>
  <c r="R74" i="1"/>
  <c r="Q74" i="1" s="1"/>
  <c r="R73" i="1"/>
  <c r="Q73" i="1" s="1"/>
  <c r="Q67" i="1"/>
  <c r="Q65" i="1"/>
  <c r="S64" i="1"/>
  <c r="Q64" i="1"/>
  <c r="Q21" i="1"/>
  <c r="Q19" i="1"/>
  <c r="Q18" i="1"/>
  <c r="S17" i="1"/>
  <c r="Q4" i="1"/>
  <c r="H97" i="1" l="1"/>
  <c r="H7" i="1"/>
  <c r="H104" i="1"/>
  <c r="H9" i="1"/>
  <c r="H8" i="1"/>
  <c r="H68" i="1" l="1"/>
  <c r="H98" i="1" s="1"/>
  <c r="L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9" authorId="0" shapeId="0" xr:uid="{00000000-0006-0000-0000-000001000000}">
      <text>
        <r>
          <rPr>
            <sz val="11"/>
            <color rgb="FF000000"/>
            <rFont val="Calibri"/>
            <family val="2"/>
          </rPr>
          <t>======
ID#AAAADSk3BQ4
Thais    (2019-07-24 18:55:28)
Mudança de CP para LPN devido ao aumento de valor estimado</t>
        </r>
      </text>
    </comment>
    <comment ref="O62" authorId="0" shapeId="0" xr:uid="{00000000-0006-0000-0000-000002000000}">
      <text>
        <r>
          <rPr>
            <sz val="11"/>
            <color rgb="FF000000"/>
            <rFont val="Calibri"/>
            <family val="2"/>
          </rPr>
          <t>======
ID#AAAADSk3BRI
Thais    (2019-07-24 18:55:28)
Alteração de Ex-post para ex-ante por solicitação do BID</t>
        </r>
      </text>
    </comment>
    <comment ref="D85" authorId="0" shapeId="0" xr:uid="{00000000-0006-0000-0000-000003000000}">
      <text>
        <r>
          <rPr>
            <sz val="11"/>
            <color rgb="FF000000"/>
            <rFont val="Calibri"/>
            <family val="2"/>
          </rPr>
          <t>======
ID#AAAADSk3BQ8
Thais    (2019-07-24 18:55:28)
Substituição de engenheiro para acompanhamento de obras</t>
        </r>
      </text>
    </comment>
    <comment ref="D86" authorId="0" shapeId="0" xr:uid="{00000000-0006-0000-0000-000004000000}">
      <text>
        <r>
          <rPr>
            <sz val="11"/>
            <color rgb="FF000000"/>
            <rFont val="Calibri"/>
            <family val="2"/>
          </rPr>
          <t>======
ID#AAAADSk3BRA
Thais    (2019-07-24 18:55:28)
Substituição de engenheiro para acompanhamento de obras</t>
        </r>
      </text>
    </comment>
  </commentList>
</comments>
</file>

<file path=xl/sharedStrings.xml><?xml version="1.0" encoding="utf-8"?>
<sst xmlns="http://schemas.openxmlformats.org/spreadsheetml/2006/main" count="639" uniqueCount="274">
  <si>
    <t>BRASIL</t>
  </si>
  <si>
    <t>Programa de Revitalização do Centro Histórico de São Luis / MA</t>
  </si>
  <si>
    <t>Comprometido</t>
  </si>
  <si>
    <t>Com as obras sem Sto e EGGEN</t>
  </si>
  <si>
    <t>Obras sem Sto Angelo</t>
  </si>
  <si>
    <t>Contrato de Empréstimo: 2715/OC-BR</t>
  </si>
  <si>
    <t xml:space="preserve">PLANO DE AQUISIÇÕES (PA) - 16 MESES </t>
  </si>
  <si>
    <t>Obras sem Sto Angelo e EGGEN</t>
  </si>
  <si>
    <t>Projetos</t>
  </si>
  <si>
    <t>Planos</t>
  </si>
  <si>
    <t>Atualizado por: Equipe de Projeto</t>
  </si>
  <si>
    <t>Aquisições</t>
  </si>
  <si>
    <t>Consultorias</t>
  </si>
  <si>
    <t>OBRAS</t>
  </si>
  <si>
    <t>nº</t>
  </si>
  <si>
    <t>EAP</t>
  </si>
  <si>
    <t>Unidade Executora*</t>
  </si>
  <si>
    <t>Objeto*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</si>
  <si>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</si>
  <si>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Quantidade de Lotes</t>
  </si>
  <si>
    <t>Número do Processo</t>
  </si>
  <si>
    <t>Categoria de Investimento</t>
  </si>
  <si>
    <t>Método de Revisão (Selecionar uma das opções)*</t>
  </si>
  <si>
    <t>Datas*</t>
  </si>
  <si>
    <t>Comentários - para Sistema Nacional incluir método de Seleção</t>
  </si>
  <si>
    <t>Número PRISM</t>
  </si>
  <si>
    <t>Status</t>
  </si>
  <si>
    <t>Montante Estimado em US$</t>
  </si>
  <si>
    <t>Valor do Dolar</t>
  </si>
  <si>
    <t>Montante Estimado em R$</t>
  </si>
  <si>
    <t>Montante Estimado % BID</t>
  </si>
  <si>
    <t>Montante Estimado % Contrapartida</t>
  </si>
  <si>
    <t>Início do processo</t>
  </si>
  <si>
    <t>Publicação do Anúncio/Convite</t>
  </si>
  <si>
    <t>Assinatura do Contrato</t>
  </si>
  <si>
    <t>Término do Contrato (vigência)</t>
  </si>
  <si>
    <t>1.1.1</t>
  </si>
  <si>
    <t>UGP - SEMPE</t>
  </si>
  <si>
    <t>Obras de acessibilidade para área de tombamento federal - etapa 1</t>
  </si>
  <si>
    <t>Licitação Pública Nacional (LPN)</t>
  </si>
  <si>
    <t>Ex-Post</t>
  </si>
  <si>
    <t>Previsto</t>
  </si>
  <si>
    <t>1.1.2</t>
  </si>
  <si>
    <t>Obras de acessibilidade para área de tombamento federal - etapa 2</t>
  </si>
  <si>
    <t>1.1.3</t>
  </si>
  <si>
    <t>Obras de acessibilidade para área de tombamento federal - etapa 3</t>
  </si>
  <si>
    <t>1.2</t>
  </si>
  <si>
    <t>1.3.2</t>
  </si>
  <si>
    <t>360-93027/2018</t>
  </si>
  <si>
    <t>Ex-Ante</t>
  </si>
  <si>
    <t>1.3</t>
  </si>
  <si>
    <t>1.2.2</t>
  </si>
  <si>
    <t>360-93030/2018</t>
  </si>
  <si>
    <t>1.4.2</t>
  </si>
  <si>
    <t>1.5</t>
  </si>
  <si>
    <t>1.5.2</t>
  </si>
  <si>
    <t>Requalificação da Área do Terminal Rodoviário da Avenida Vitorino Freire e Entorno</t>
  </si>
  <si>
    <t>TOTAL</t>
  </si>
  <si>
    <t>BENS</t>
  </si>
  <si>
    <t>Unidade Executora</t>
  </si>
  <si>
    <t>Objeto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</si>
  <si>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</si>
  <si>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Método de Revisão (Selecionar uma das opções)</t>
  </si>
  <si>
    <t>Datas Estimadas</t>
  </si>
  <si>
    <t>Comentários - para Sistema Nacional incluir Método de Seleção</t>
  </si>
  <si>
    <t xml:space="preserve">Montante Estimado em US$ </t>
  </si>
  <si>
    <t>2.1</t>
  </si>
  <si>
    <t>3.1</t>
  </si>
  <si>
    <t>Aquisição de Equipamentos</t>
  </si>
  <si>
    <t>2.2</t>
  </si>
  <si>
    <t>3.4</t>
  </si>
  <si>
    <t>Aquisição de Mobiliário</t>
  </si>
  <si>
    <t>2.3</t>
  </si>
  <si>
    <t>2.4</t>
  </si>
  <si>
    <t>4.2.2</t>
  </si>
  <si>
    <t>Materiais de Consumo para apoio/Gestão UGP</t>
  </si>
  <si>
    <t>Comparação de Preços (CP)</t>
  </si>
  <si>
    <t>SERVIÇOS QUE NÃO SÃO DE CONSULTORIA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</si>
  <si>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</si>
  <si>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Contração de empresa para elaboração e execução de PTTS dos imóveis habitacionais da rua da Palma  195/205 e rua do Giz 445, no total de 22 famílias</t>
  </si>
  <si>
    <t>CONSULTORIAS FIRMAS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</si>
  <si>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</si>
  <si>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4.1</t>
  </si>
  <si>
    <t>1.3.1</t>
  </si>
  <si>
    <t>Contratação de Projetos Básicos, Executivos e Estudos Socioambientais para Requalificação do Parque do Bom Menino, Praça da Bíblia e Entorno</t>
  </si>
  <si>
    <t>SQC</t>
  </si>
  <si>
    <t>360-38986/2017</t>
  </si>
  <si>
    <t>BR 11948</t>
  </si>
  <si>
    <t>Contrato em Execução</t>
  </si>
  <si>
    <t>4.2</t>
  </si>
  <si>
    <t>1.2.1</t>
  </si>
  <si>
    <t>Contratação de Projetos Executivos e Socioambientais para Requalificação da Praça da Saudade, Praça da Misericórdia e Entorno</t>
  </si>
  <si>
    <t>360-36943/2017</t>
  </si>
  <si>
    <t>BR 11949</t>
  </si>
  <si>
    <t>4.3</t>
  </si>
  <si>
    <t>1.4.1</t>
  </si>
  <si>
    <t>Contratação de Projetos Básicos e Executivos para Reabilitação dos Prédios da Rua Portugal, nº 251 e 285</t>
  </si>
  <si>
    <t>4.4</t>
  </si>
  <si>
    <t>1.5.1</t>
  </si>
  <si>
    <t>Contratação de Projetos Executivos e estudos para Requalificação da Área do Terminal Rodoviário da Avenida Vitorino Freire e Entorno</t>
  </si>
  <si>
    <t>360-57628/2017</t>
  </si>
  <si>
    <t>4.5</t>
  </si>
  <si>
    <t>1.6.1</t>
  </si>
  <si>
    <t>Contratação de Projetos Executivos e estudos para Requalificação do Complexo Trapiche de Santo Ângelo e Entorno, na Avenida Senador Vitorino Freire,  incluindo reabilitação e restauro das Edificações</t>
  </si>
  <si>
    <t>SBQC</t>
  </si>
  <si>
    <t>360-60557/2017</t>
  </si>
  <si>
    <t>4.6</t>
  </si>
  <si>
    <t>1.7.1</t>
  </si>
  <si>
    <t>Contratação de Projetos Básicos e Executivos para Reabilitação e restauro do Palácio de La Ravardiere</t>
  </si>
  <si>
    <t>360-8075/2018</t>
  </si>
  <si>
    <t>4.7</t>
  </si>
  <si>
    <t>Diagnóstico e Estrategia de Intervenção para Adensamento do Centro Histórico</t>
  </si>
  <si>
    <t>4.8</t>
  </si>
  <si>
    <t>Avaliação Final do Programa</t>
  </si>
  <si>
    <t>CONSULTORIAS INDIVIDUAIS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</si>
  <si>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</si>
  <si>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 xml:space="preserve">Término do Contrato </t>
  </si>
  <si>
    <t>5.1</t>
  </si>
  <si>
    <t>4.1.1</t>
  </si>
  <si>
    <t xml:space="preserve">Comparação de Qualificações (3 CV) </t>
  </si>
  <si>
    <t>5.2</t>
  </si>
  <si>
    <t>4.1.2</t>
  </si>
  <si>
    <t>360-22505/2017</t>
  </si>
  <si>
    <t>5.3</t>
  </si>
  <si>
    <t>4.1.3</t>
  </si>
  <si>
    <t>360-22507/2017</t>
  </si>
  <si>
    <t>5.4</t>
  </si>
  <si>
    <t>4.1.4</t>
  </si>
  <si>
    <t>360-22509/2017</t>
  </si>
  <si>
    <t>BR11808</t>
  </si>
  <si>
    <t>5.5</t>
  </si>
  <si>
    <t>4.1.5</t>
  </si>
  <si>
    <t>360-42419/2017</t>
  </si>
  <si>
    <t>5.6</t>
  </si>
  <si>
    <t>4.1.6</t>
  </si>
  <si>
    <t>360-22518/2017</t>
  </si>
  <si>
    <t>5.7</t>
  </si>
  <si>
    <t>4.1.7</t>
  </si>
  <si>
    <t>360-22513/2017</t>
  </si>
  <si>
    <t>5.8</t>
  </si>
  <si>
    <t>4.1.8</t>
  </si>
  <si>
    <t>360-225202017</t>
  </si>
  <si>
    <t>5.9</t>
  </si>
  <si>
    <t>4.1.9</t>
  </si>
  <si>
    <t>360-26199/2017</t>
  </si>
  <si>
    <t>BR11807</t>
  </si>
  <si>
    <t>5.10</t>
  </si>
  <si>
    <t>4.1.10</t>
  </si>
  <si>
    <t>360-21687/2017</t>
  </si>
  <si>
    <t>Processo Cancelado</t>
  </si>
  <si>
    <t>5.11</t>
  </si>
  <si>
    <t>4.1.11</t>
  </si>
  <si>
    <t>360-14126/2018</t>
  </si>
  <si>
    <t>5.12</t>
  </si>
  <si>
    <t>4.1.12</t>
  </si>
  <si>
    <t>360-18888/2018</t>
  </si>
  <si>
    <t>5.13</t>
  </si>
  <si>
    <t>4.9.1</t>
  </si>
  <si>
    <t>360-77264/2018</t>
  </si>
  <si>
    <t>5.14</t>
  </si>
  <si>
    <t>4.9.2</t>
  </si>
  <si>
    <t>5.15</t>
  </si>
  <si>
    <t>4.2.1</t>
  </si>
  <si>
    <t>360-40381/2017</t>
  </si>
  <si>
    <t>5.16</t>
  </si>
  <si>
    <t>5.17</t>
  </si>
  <si>
    <t>5.18</t>
  </si>
  <si>
    <t>5.19</t>
  </si>
  <si>
    <t>5.20</t>
  </si>
  <si>
    <t>Apoio a UGP - Consultoria Individual/ Desenhista Técnico Auxiliar</t>
  </si>
  <si>
    <t>TOTAL GERAL</t>
  </si>
  <si>
    <t>CAPACITAÇÃO</t>
  </si>
  <si>
    <r>
      <t xml:space="preserve">Método 
</t>
    </r>
    <r>
      <rPr>
        <i/>
        <sz val="12"/>
        <color rgb="FFFFFFFF"/>
        <rFont val="Calibri"/>
        <family val="2"/>
      </rPr>
      <t>(Selecionar uma das Opções)</t>
    </r>
    <r>
      <rPr>
        <sz val="12"/>
        <color rgb="FFFFFFFF"/>
        <rFont val="Calibri"/>
        <family val="2"/>
      </rPr>
      <t>*</t>
    </r>
  </si>
  <si>
    <t>6.1</t>
  </si>
  <si>
    <t>3.6</t>
  </si>
  <si>
    <t>Definir</t>
  </si>
  <si>
    <t>Diversos</t>
  </si>
  <si>
    <t>Aluguel da UGP</t>
  </si>
  <si>
    <t>Metódo de Revisão</t>
  </si>
  <si>
    <t>Processo em Curso</t>
  </si>
  <si>
    <t>Nova Licitação</t>
  </si>
  <si>
    <t>Declaração de Aquisição Deserta</t>
  </si>
  <si>
    <t>Recusa de Propostas</t>
  </si>
  <si>
    <t>Contrato Concluído</t>
  </si>
  <si>
    <t xml:space="preserve">Métodos </t>
  </si>
  <si>
    <t>Consultoria Firmas</t>
  </si>
  <si>
    <t>Bens, Obras e Serviços</t>
  </si>
  <si>
    <t>Consultorias Individuais</t>
  </si>
  <si>
    <t>Notas:</t>
  </si>
  <si>
    <t>(1)</t>
  </si>
  <si>
    <r>
      <rPr>
        <b/>
        <sz val="12"/>
        <color rgb="FF000000"/>
        <rFont val="Calibri"/>
        <family val="2"/>
      </rPr>
      <t>Alterações:</t>
    </r>
    <r>
      <rPr>
        <sz val="12"/>
        <color rgb="FF000000"/>
        <rFont val="Calibri"/>
        <family val="2"/>
      </rPr>
      <t xml:space="preserve"> Indicar em vermelho as alterações feitas nas aquisições já constantes do PA.</t>
    </r>
  </si>
  <si>
    <t>(2)</t>
  </si>
  <si>
    <r>
      <rPr>
        <b/>
        <sz val="12"/>
        <color rgb="FF000000"/>
        <rFont val="Calibri"/>
        <family val="2"/>
      </rPr>
      <t>Inclusões:</t>
    </r>
    <r>
      <rPr>
        <sz val="12"/>
        <color rgb="FF000000"/>
        <rFont val="Calibri"/>
        <family val="2"/>
      </rPr>
      <t xml:space="preserve"> Indicar em azul as aquisições agora incluídas no PA.</t>
    </r>
  </si>
  <si>
    <t>(3)</t>
  </si>
  <si>
    <r>
      <rPr>
        <b/>
        <sz val="12"/>
        <color rgb="FF000000"/>
        <rFont val="Calibri"/>
        <family val="2"/>
      </rPr>
      <t>Cancelamentos:</t>
    </r>
    <r>
      <rPr>
        <sz val="12"/>
        <color rgb="FF000000"/>
        <rFont val="Calibri"/>
        <family val="2"/>
      </rPr>
      <t xml:space="preserve"> Indicar em verde os cancelamentos das aquisições constantes do PA.</t>
    </r>
  </si>
  <si>
    <t>(4)</t>
  </si>
  <si>
    <r>
      <rPr>
        <b/>
        <sz val="12"/>
        <color rgb="FF000000"/>
        <rFont val="Calibri"/>
        <family val="2"/>
      </rPr>
      <t>Adjudicações:</t>
    </r>
    <r>
      <rPr>
        <sz val="12"/>
        <color rgb="FF000000"/>
        <rFont val="Calibri"/>
        <family val="2"/>
      </rPr>
      <t xml:space="preserve"> Indicar em cinza as adjudicações realizadas.</t>
    </r>
  </si>
  <si>
    <t>360-22502/2017</t>
  </si>
  <si>
    <t>360-0045370/2019</t>
  </si>
  <si>
    <t>Empresa consultora para Supervisão de Obras do Programa</t>
  </si>
  <si>
    <t>5.22</t>
  </si>
  <si>
    <t>Contratação preço global</t>
  </si>
  <si>
    <t>2.1.1</t>
  </si>
  <si>
    <t>2.1.2</t>
  </si>
  <si>
    <t>2.1.3</t>
  </si>
  <si>
    <t>Aquisição de Aparelhos de Ar condicionado</t>
  </si>
  <si>
    <t>Aquisição de Suprimentos de Impressão</t>
  </si>
  <si>
    <t>Aquisição de Equipamentos de Informática e eletrônicos</t>
  </si>
  <si>
    <t>4.2.3</t>
  </si>
  <si>
    <t>4.2.4</t>
  </si>
  <si>
    <t>4.2.5</t>
  </si>
  <si>
    <t>2.3.1</t>
  </si>
  <si>
    <t>2.3.2</t>
  </si>
  <si>
    <t>2.3.3</t>
  </si>
  <si>
    <t>Materiais de Consumo para apoio/Gestão UGP (Lote 01)</t>
  </si>
  <si>
    <t>Materiais de Consumo para apoio/Gestão UGP (Lote 02)</t>
  </si>
  <si>
    <t>Materiais de Consumo para apoio/Gestão UGP  (Lote 03)</t>
  </si>
  <si>
    <t>3.2</t>
  </si>
  <si>
    <t>3.3</t>
  </si>
  <si>
    <t>Obra de Requalificação do Parque do Bom Menino, Praça da Bíblia e Entorno</t>
  </si>
  <si>
    <t>Obra de Requalificação da Praça da Saudade, Praça da Misericórdia e Entorno</t>
  </si>
  <si>
    <t>Obra de Reabilitação do Prédios da Rua Portugal, nº 285</t>
  </si>
  <si>
    <t>Obra de Reabilitação do Prédio da Rua Portugal, nº 251</t>
  </si>
  <si>
    <t xml:space="preserve">Obra de Requalificação do Sistema Viário da Avenida Vitorino Freire </t>
  </si>
  <si>
    <t>Obra de Requalificação do Sistema Viário da Avenida Vitorino Freire - Permímetro 03</t>
  </si>
  <si>
    <t>Obra de Requalificação da Área do Terminal Rodoviário da Avenida Vitorino Freire e Entorno - Perímetros 01 e 02  - FONTE DO BISPO</t>
  </si>
  <si>
    <t>Contratação de pessoa jurídica para prestação de serviços de digitalização e guarda documental</t>
  </si>
  <si>
    <t>Contratação de pessoa jurídica para prestação de
Serviços Gráficos e Audiovisuais do Programa</t>
  </si>
  <si>
    <t>Apoio a UGP - Consultoria Individual/ Arquiteto Urbanista - Tayana Figueiredo</t>
  </si>
  <si>
    <t>Apoio a UGP - Consultoria Individual/ Arquiteto Urbanista - Daniela Pacheco</t>
  </si>
  <si>
    <t>Apoio a UGP - Consultoria Individual/  Arquiteto Urbanista - Cláudia Coelho</t>
  </si>
  <si>
    <t>Contratação Direta</t>
  </si>
  <si>
    <t>Curso de Capacitação em BIM para 40 servidores municipais de São Luís</t>
  </si>
  <si>
    <t>Apoio a UGP - Consultoria Individual/  Engenheiro - Luciane Alvim</t>
  </si>
  <si>
    <t>Apoio a UGP - Consultoria Individual/  Assistente Social - Mônica Campos</t>
  </si>
  <si>
    <t>Especialista social para acompanhamento e coordenação de execução de Trabalho Técnico Social  - Mônica Teixeira</t>
  </si>
  <si>
    <t>Apoio a UGP - Consultoria individual/ Área Ambiental - Elinalva Alves</t>
  </si>
  <si>
    <t>Apoio a UGP -  Consultoria individual/ Engenheiro Civil para Supervisão de Obras - João Medeiros</t>
  </si>
  <si>
    <t>5.23</t>
  </si>
  <si>
    <t>Apoio a UGP -  Consultoria para Elaboração de Estudo de Viabilidade para implantação de Hotel Escola da Universidade Federal do Maranhão</t>
  </si>
  <si>
    <t>3.5</t>
  </si>
  <si>
    <t>Contratação de empresa especializada em implantação de infraestrutura de rede e lógica para nova sede da SEMPE</t>
  </si>
  <si>
    <t>Contratação de empresa para prestação de serviço de transporte de mudanças em São Luís-MA para Secretaria Municipal de Projetos Especiais</t>
  </si>
  <si>
    <t>UGP - SEMISPE</t>
  </si>
  <si>
    <t>Cancelado</t>
  </si>
  <si>
    <t>Apoio a UGP - Consultoria Individual/  Assistente Social - Karla Piorsk</t>
  </si>
  <si>
    <t>Apoio a UGP -  Consultoria individual/ Advogado na Área de aquisições - Thiago Evangelista</t>
  </si>
  <si>
    <t>Comunicação Social e disseminação do Programa - Consultoria Individual/ Publicitário - Luciana Parga</t>
  </si>
  <si>
    <t>Apoio a UGP - Consultoria Individual/  Especialista na área Financeira - Marney Pessoa</t>
  </si>
  <si>
    <t>Elaboração/acompanhamento de Projetos/obras no Centro Histórico - Consultor Individual/ Arquiteto Urbanista - Vanessa Alves</t>
  </si>
  <si>
    <t>Apoio a UGP - Consultoria Individual/  Desenhista Técnico Auxiliar - Lyssa Andrade</t>
  </si>
  <si>
    <t>Apoio a UGP - Consultoria Individual/  Técnico em Informática - Giovanni</t>
  </si>
  <si>
    <t>Apoio a UGP - Consultoria Individual/  Advogado - Thayrid Gadelha</t>
  </si>
  <si>
    <t>Apoio a UGP - Consultoria Individual/ Advogado - Leane</t>
  </si>
  <si>
    <t>Apoio a UGP - Consultoria Individual/  Engenheiro - Tiago Braga</t>
  </si>
  <si>
    <t>Apoio a UGP - Consultoria Individual/  Engenheiro (área Ambiental) - Nilmar Xavier</t>
  </si>
  <si>
    <t>5.24</t>
  </si>
  <si>
    <t>x</t>
  </si>
  <si>
    <t>contrapartida</t>
  </si>
  <si>
    <t>2.1.4</t>
  </si>
  <si>
    <t>Concorrência (Lei 8.666)</t>
  </si>
  <si>
    <t>Apoio a UGP - Consultoria Individual/  Arquiteto Urbanista - Camila Sales</t>
  </si>
  <si>
    <t xml:space="preserve">Aprovado em </t>
  </si>
  <si>
    <t>1.6</t>
  </si>
  <si>
    <t>Contratação de empresa especializada em engenharia para Construção de Quiosques e Galpão na Av. Senador Vitorino Freire</t>
  </si>
  <si>
    <t>Comparação de Preços (CP)</t>
  </si>
  <si>
    <t>Aquisição de Equipamentos de audio e vídeo</t>
  </si>
  <si>
    <t>Aquisição de Tricíclos para compensação do Área do Terminal Rodoviário da Avenida Vitorino Freire e Entorno</t>
  </si>
  <si>
    <t>Contratação de empresa especializada em engenharia para realização de ensaios geotécnicos e controle tecnológico referentes à pavimentação do Terminal Rodoviário Fonte do Bispo e entorno</t>
  </si>
  <si>
    <t>5.25</t>
  </si>
  <si>
    <t>Apoio a UGP -  Consultoria individual/ Engenheiro Civil para Supervisão de Obras - Victor Langford</t>
  </si>
  <si>
    <t>Apoio a UGP -  Consultoria individual/ Engenheiro Civil para Supervisão de Obras - Jun/22 a Nov/22</t>
  </si>
  <si>
    <t>Atualizado em: 13/04/2022</t>
  </si>
  <si>
    <t>Atualização Nº: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</si>
</sst>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_-;\-* #,##0.00_-;_-* &quot;-&quot;??_-;_-@"/>
    <numFmt numFmtId="166" formatCode="_-* #,##0_-;\-* #,##0_-;_-* &quot;-&quot;??_-;_-@"/>
    <numFmt numFmtId="167" formatCode="[$-416]mmm\-yy"/>
    <numFmt numFmtId="168" formatCode="_-&quot;R$&quot;\ * #,##0.00_-;\-&quot;R$&quot;\ * #,##0.00_-;_-&quot;R$&quot;\ * &quot;-&quot;??_-;_-@"/>
    <numFmt numFmtId="169" formatCode="d\.m"/>
    <numFmt numFmtId="170" formatCode="_-* #,##0.00_-;\-* #,##0.00_-;_-* &quot;-&quot;??.00_-;_-@"/>
    <numFmt numFmtId="171" formatCode="[$$-409]#,##0.00"/>
    <numFmt numFmtId="172" formatCode="_-* #,##0.000_-;\-* #,##0.000_-;_-* &quot;-&quot;??_-;_-@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rgb="FFFF0000"/>
      <name val="Calibri"/>
      <family val="2"/>
    </font>
    <font>
      <sz val="11"/>
      <color rgb="FF5B9BD5"/>
      <name val="Calibri"/>
      <family val="2"/>
    </font>
    <font>
      <sz val="12"/>
      <color rgb="FFBFBFBF"/>
      <name val="Calibri"/>
      <family val="2"/>
    </font>
    <font>
      <i/>
      <sz val="12"/>
      <color rgb="FFFFFFFF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6"/>
      <name val="Calibri"/>
      <family val="2"/>
    </font>
    <font>
      <sz val="11"/>
      <color rgb="FFFFFFFF"/>
      <name val="Calibri"/>
      <family val="2"/>
    </font>
    <font>
      <b/>
      <sz val="11"/>
      <color theme="4" tint="-0.249977111117893"/>
      <name val="Times New Roman"/>
      <family val="1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66FF"/>
        <bgColor rgb="FF3366FF"/>
      </patternFill>
    </fill>
    <fill>
      <patternFill patternType="solid">
        <fgColor rgb="FF0070C0"/>
        <bgColor rgb="FF0070C0"/>
      </patternFill>
    </fill>
    <fill>
      <patternFill patternType="solid">
        <fgColor rgb="FF0070C0"/>
        <bgColor rgb="FFFFFFFF"/>
      </patternFill>
    </fill>
    <fill>
      <patternFill patternType="solid">
        <fgColor theme="0" tint="-0.14999847407452621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2" fillId="0" borderId="1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1"/>
  </cellStyleXfs>
  <cellXfs count="303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8" fontId="9" fillId="0" borderId="0" xfId="0" applyNumberFormat="1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167" fontId="9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2" borderId="1" xfId="0" applyFont="1" applyFill="1" applyBorder="1"/>
    <xf numFmtId="1" fontId="1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" fontId="5" fillId="2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167" fontId="4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1" fillId="0" borderId="0" xfId="0" applyNumberFormat="1" applyFont="1" applyAlignment="1">
      <alignment vertical="center" wrapText="1"/>
    </xf>
    <xf numFmtId="167" fontId="11" fillId="0" borderId="0" xfId="0" applyNumberFormat="1" applyFont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0" fontId="6" fillId="3" borderId="11" xfId="0" applyNumberFormat="1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167" fontId="6" fillId="3" borderId="11" xfId="0" applyNumberFormat="1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vertical="center" wrapText="1"/>
    </xf>
    <xf numFmtId="168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0" fontId="13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0" fontId="9" fillId="0" borderId="0" xfId="0" applyNumberFormat="1" applyFont="1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0" fontId="4" fillId="0" borderId="0" xfId="0" applyFont="1"/>
    <xf numFmtId="4" fontId="11" fillId="0" borderId="0" xfId="0" applyNumberFormat="1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8" fontId="11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9" fontId="4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left" vertical="center" wrapText="1"/>
    </xf>
    <xf numFmtId="9" fontId="11" fillId="0" borderId="0" xfId="0" applyNumberFormat="1" applyFont="1" applyAlignment="1">
      <alignment horizontal="left" vertical="center" wrapText="1"/>
    </xf>
    <xf numFmtId="167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5" fontId="0" fillId="0" borderId="0" xfId="0" applyNumberFormat="1" applyFont="1"/>
    <xf numFmtId="9" fontId="0" fillId="0" borderId="0" xfId="0" applyNumberFormat="1" applyFont="1"/>
    <xf numFmtId="167" fontId="0" fillId="0" borderId="0" xfId="0" applyNumberFormat="1" applyFont="1"/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9" fontId="16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7" fontId="16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/>
    <xf numFmtId="4" fontId="16" fillId="2" borderId="2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/>
    <xf numFmtId="0" fontId="19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/>
    <xf numFmtId="0" fontId="11" fillId="2" borderId="2" xfId="0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0" borderId="0" xfId="0" applyFont="1" applyAlignment="1"/>
    <xf numFmtId="0" fontId="10" fillId="0" borderId="0" xfId="0" applyFont="1" applyAlignment="1">
      <alignment horizontal="center"/>
    </xf>
    <xf numFmtId="165" fontId="11" fillId="2" borderId="2" xfId="0" applyNumberFormat="1" applyFont="1" applyFill="1" applyBorder="1" applyAlignment="1">
      <alignment horizontal="right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7" fontId="11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2" fillId="2" borderId="1" xfId="0" applyFont="1" applyFill="1" applyBorder="1"/>
    <xf numFmtId="0" fontId="22" fillId="0" borderId="0" xfId="0" applyFont="1" applyAlignment="1"/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9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9" fontId="11" fillId="2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3" fillId="3" borderId="2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vertical="center" wrapText="1"/>
    </xf>
    <xf numFmtId="4" fontId="11" fillId="0" borderId="0" xfId="0" applyNumberFormat="1" applyFont="1" applyFill="1" applyAlignment="1">
      <alignment vertical="center" wrapText="1"/>
    </xf>
    <xf numFmtId="0" fontId="0" fillId="0" borderId="0" xfId="0" applyFont="1" applyFill="1" applyAlignment="1"/>
    <xf numFmtId="166" fontId="4" fillId="0" borderId="0" xfId="0" applyNumberFormat="1" applyFont="1" applyFill="1" applyAlignment="1">
      <alignment vertical="center" wrapText="1"/>
    </xf>
    <xf numFmtId="10" fontId="4" fillId="0" borderId="0" xfId="0" applyNumberFormat="1" applyFont="1" applyFill="1" applyAlignment="1">
      <alignment vertical="center" wrapText="1"/>
    </xf>
    <xf numFmtId="165" fontId="3" fillId="0" borderId="18" xfId="0" applyNumberFormat="1" applyFont="1" applyBorder="1" applyAlignment="1">
      <alignment horizontal="right" vertical="center" wrapText="1"/>
    </xf>
    <xf numFmtId="166" fontId="9" fillId="0" borderId="18" xfId="0" applyNumberFormat="1" applyFont="1" applyBorder="1" applyAlignment="1">
      <alignment horizontal="right" vertical="center" wrapText="1"/>
    </xf>
    <xf numFmtId="9" fontId="11" fillId="2" borderId="16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right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1" fontId="24" fillId="0" borderId="1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17" fontId="11" fillId="2" borderId="16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vertical="center" wrapText="1"/>
    </xf>
    <xf numFmtId="0" fontId="10" fillId="0" borderId="5" xfId="0" applyFont="1" applyBorder="1" applyAlignment="1"/>
    <xf numFmtId="166" fontId="9" fillId="0" borderId="0" xfId="0" applyNumberFormat="1" applyFont="1" applyAlignment="1">
      <alignment vertical="center" wrapText="1"/>
    </xf>
    <xf numFmtId="0" fontId="26" fillId="0" borderId="0" xfId="0" applyFont="1"/>
    <xf numFmtId="172" fontId="5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172" fontId="8" fillId="0" borderId="0" xfId="0" applyNumberFormat="1" applyFont="1" applyAlignment="1">
      <alignment horizontal="left" vertical="center"/>
    </xf>
    <xf numFmtId="172" fontId="6" fillId="3" borderId="2" xfId="0" applyNumberFormat="1" applyFont="1" applyFill="1" applyBorder="1" applyAlignment="1">
      <alignment horizontal="center" vertical="center" wrapText="1"/>
    </xf>
    <xf numFmtId="172" fontId="11" fillId="2" borderId="2" xfId="0" applyNumberFormat="1" applyFont="1" applyFill="1" applyBorder="1" applyAlignment="1">
      <alignment horizontal="center" vertical="center" wrapText="1"/>
    </xf>
    <xf numFmtId="172" fontId="8" fillId="0" borderId="18" xfId="0" applyNumberFormat="1" applyFont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2" fontId="5" fillId="3" borderId="2" xfId="0" applyNumberFormat="1" applyFont="1" applyFill="1" applyBorder="1" applyAlignment="1">
      <alignment horizontal="center" vertical="center" wrapText="1"/>
    </xf>
    <xf numFmtId="172" fontId="16" fillId="2" borderId="2" xfId="0" applyNumberFormat="1" applyFont="1" applyFill="1" applyBorder="1" applyAlignment="1">
      <alignment horizontal="right" vertical="center" wrapText="1"/>
    </xf>
    <xf numFmtId="172" fontId="11" fillId="2" borderId="2" xfId="0" applyNumberFormat="1" applyFont="1" applyFill="1" applyBorder="1" applyAlignment="1">
      <alignment horizontal="right" vertical="center" wrapText="1"/>
    </xf>
    <xf numFmtId="172" fontId="11" fillId="2" borderId="11" xfId="0" applyNumberFormat="1" applyFont="1" applyFill="1" applyBorder="1" applyAlignment="1">
      <alignment horizontal="right" vertical="center" wrapText="1"/>
    </xf>
    <xf numFmtId="172" fontId="8" fillId="0" borderId="18" xfId="0" applyNumberFormat="1" applyFont="1" applyBorder="1" applyAlignment="1">
      <alignment horizontal="right" vertical="center" wrapText="1"/>
    </xf>
    <xf numFmtId="172" fontId="5" fillId="3" borderId="11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 vertical="center" wrapText="1"/>
    </xf>
    <xf numFmtId="172" fontId="8" fillId="0" borderId="18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vertical="center" wrapText="1"/>
    </xf>
    <xf numFmtId="172" fontId="5" fillId="2" borderId="1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Alignment="1"/>
    <xf numFmtId="172" fontId="5" fillId="0" borderId="1" xfId="0" applyNumberFormat="1" applyFont="1" applyBorder="1" applyAlignment="1">
      <alignment vertical="center" wrapText="1"/>
    </xf>
    <xf numFmtId="172" fontId="24" fillId="0" borderId="1" xfId="1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0" fillId="0" borderId="0" xfId="0" applyNumberFormat="1" applyFont="1" applyFill="1" applyAlignment="1"/>
    <xf numFmtId="172" fontId="5" fillId="0" borderId="0" xfId="0" applyNumberFormat="1" applyFont="1" applyFill="1" applyAlignment="1">
      <alignment vertical="center" wrapText="1"/>
    </xf>
    <xf numFmtId="172" fontId="5" fillId="0" borderId="0" xfId="0" applyNumberFormat="1" applyFont="1" applyAlignment="1">
      <alignment horizontal="left" vertical="center" wrapText="1"/>
    </xf>
    <xf numFmtId="172" fontId="12" fillId="0" borderId="0" xfId="0" applyNumberFormat="1" applyFont="1"/>
    <xf numFmtId="4" fontId="11" fillId="0" borderId="2" xfId="0" applyNumberFormat="1" applyFont="1" applyFill="1" applyBorder="1" applyAlignment="1">
      <alignment horizontal="right" vertical="center" wrapText="1"/>
    </xf>
    <xf numFmtId="172" fontId="11" fillId="0" borderId="2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/>
    <xf numFmtId="0" fontId="17" fillId="0" borderId="0" xfId="0" applyFont="1" applyFill="1" applyAlignment="1"/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172" fontId="11" fillId="2" borderId="11" xfId="0" applyNumberFormat="1" applyFont="1" applyFill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right" vertical="center" wrapText="1"/>
    </xf>
    <xf numFmtId="169" fontId="11" fillId="2" borderId="11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170" fontId="11" fillId="2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170" fontId="9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72" fontId="5" fillId="0" borderId="2" xfId="0" applyNumberFormat="1" applyFont="1" applyFill="1" applyBorder="1" applyAlignment="1">
      <alignment horizontal="right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0" fontId="11" fillId="0" borderId="2" xfId="2" applyNumberFormat="1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0" fillId="0" borderId="7" xfId="0" applyFont="1" applyBorder="1"/>
    <xf numFmtId="0" fontId="6" fillId="3" borderId="6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/>
    <xf numFmtId="165" fontId="11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0" fillId="0" borderId="4" xfId="0" applyFont="1" applyBorder="1"/>
    <xf numFmtId="0" fontId="10" fillId="0" borderId="15" xfId="0" applyFont="1" applyBorder="1"/>
    <xf numFmtId="165" fontId="6" fillId="3" borderId="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10" fillId="0" borderId="18" xfId="0" applyFont="1" applyBorder="1"/>
    <xf numFmtId="0" fontId="6" fillId="3" borderId="3" xfId="0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righ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0" fontId="10" fillId="0" borderId="20" xfId="0" applyFont="1" applyBorder="1"/>
    <xf numFmtId="0" fontId="6" fillId="3" borderId="3" xfId="0" applyFont="1" applyFill="1" applyBorder="1" applyAlignment="1">
      <alignment horizontal="center" vertical="center"/>
    </xf>
    <xf numFmtId="0" fontId="10" fillId="0" borderId="14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1" fillId="0" borderId="6" xfId="0" applyFont="1" applyBorder="1" applyAlignment="1">
      <alignment horizontal="center" vertical="center" wrapText="1"/>
    </xf>
    <xf numFmtId="9" fontId="11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/>
    <xf numFmtId="0" fontId="9" fillId="0" borderId="18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0" fillId="0" borderId="13" xfId="0" applyFont="1" applyBorder="1"/>
    <xf numFmtId="0" fontId="10" fillId="0" borderId="21" xfId="0" applyFont="1" applyBorder="1"/>
  </cellXfs>
  <cellStyles count="4">
    <cellStyle name="Normal" xfId="0" builtinId="0"/>
    <cellStyle name="Normal 2" xfId="3" xr:uid="{00000000-0005-0000-0000-000001000000}"/>
    <cellStyle name="Percent" xfId="2" builtinId="5"/>
    <cellStyle name="Vírgula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7.2\Compartilhamento\Centro%20Hist&#243;rico%20-%20BID\PLANO%20DE%20AQUISI&#199;&#213;ES\PA_V2-em%20revis&#227;o\PA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t e atendimento"/>
      <sheetName val="Exemplo preenchimento"/>
      <sheetName val="modificado"/>
      <sheetName val="modificado (2)"/>
      <sheetName val="modificado (3)"/>
      <sheetName val="preliminar costos"/>
      <sheetName val="Sheet1"/>
      <sheetName val="ORÇAMENTO"/>
      <sheetName val="REAL"/>
      <sheetName val="CURVA S Programa"/>
      <sheetName val="Cronograma Desembolso BID"/>
      <sheetName val="Instruções_PA"/>
      <sheetName val="PA_SEMPE"/>
      <sheetName val="Observa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1803125</v>
          </cell>
        </row>
        <row r="77">
          <cell r="K77">
            <v>42917</v>
          </cell>
        </row>
        <row r="78">
          <cell r="K78">
            <v>42948</v>
          </cell>
        </row>
        <row r="79">
          <cell r="K79">
            <v>42948</v>
          </cell>
        </row>
        <row r="80">
          <cell r="K80">
            <v>42948</v>
          </cell>
        </row>
        <row r="82">
          <cell r="K82">
            <v>42948</v>
          </cell>
        </row>
        <row r="83">
          <cell r="K83">
            <v>42948</v>
          </cell>
        </row>
        <row r="84">
          <cell r="K84">
            <v>42917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19"/>
  <sheetViews>
    <sheetView showGridLines="0" tabSelected="1" zoomScale="60" zoomScaleNormal="60" workbookViewId="0">
      <selection activeCell="D96" sqref="D96"/>
    </sheetView>
  </sheetViews>
  <sheetFormatPr defaultColWidth="14.44140625" defaultRowHeight="15" customHeight="1" x14ac:dyDescent="0.3"/>
  <cols>
    <col min="1" max="1" width="7.5546875" customWidth="1"/>
    <col min="2" max="2" width="21.33203125" hidden="1" customWidth="1"/>
    <col min="3" max="3" width="18.6640625" customWidth="1"/>
    <col min="4" max="4" width="51.88671875" customWidth="1"/>
    <col min="5" max="5" width="20.33203125" customWidth="1"/>
    <col min="6" max="6" width="8.5546875" customWidth="1"/>
    <col min="7" max="7" width="12.6640625" customWidth="1"/>
    <col min="8" max="8" width="20.33203125" customWidth="1"/>
    <col min="9" max="9" width="10.44140625" style="209" bestFit="1" customWidth="1"/>
    <col min="10" max="10" width="24.6640625" customWidth="1"/>
    <col min="11" max="11" width="24.6640625" hidden="1" customWidth="1"/>
    <col min="12" max="12" width="15.44140625" customWidth="1"/>
    <col min="13" max="13" width="19.5546875" customWidth="1"/>
    <col min="14" max="14" width="12.6640625" customWidth="1"/>
    <col min="15" max="15" width="21.77734375" bestFit="1" customWidth="1"/>
    <col min="16" max="16" width="12" hidden="1" customWidth="1"/>
    <col min="17" max="17" width="17.88671875" bestFit="1" customWidth="1"/>
    <col min="18" max="18" width="15.44140625" bestFit="1" customWidth="1"/>
    <col min="19" max="19" width="16.44140625" customWidth="1"/>
    <col min="20" max="20" width="25.5546875" customWidth="1"/>
    <col min="21" max="21" width="16.44140625" customWidth="1"/>
    <col min="22" max="22" width="19.5546875" customWidth="1"/>
    <col min="23" max="27" width="11.44140625" customWidth="1"/>
  </cols>
  <sheetData>
    <row r="1" spans="1:27" ht="14.25" customHeight="1" x14ac:dyDescent="0.3">
      <c r="A1" s="1" t="s">
        <v>0</v>
      </c>
      <c r="B1" s="2"/>
      <c r="D1" s="2"/>
      <c r="E1" s="3"/>
      <c r="F1" s="4"/>
      <c r="G1" s="2"/>
      <c r="H1" s="5"/>
      <c r="I1" s="192"/>
      <c r="J1" s="6"/>
      <c r="K1" s="6"/>
      <c r="L1" s="7"/>
      <c r="M1" s="7"/>
      <c r="N1" s="2"/>
      <c r="O1" s="2"/>
      <c r="P1" s="8"/>
      <c r="Q1" s="9"/>
      <c r="R1" s="9"/>
      <c r="S1" s="10"/>
      <c r="T1" s="3"/>
      <c r="U1" s="2"/>
      <c r="V1" s="2"/>
    </row>
    <row r="2" spans="1:27" ht="14.25" customHeight="1" x14ac:dyDescent="0.3">
      <c r="A2" s="1" t="s">
        <v>1</v>
      </c>
      <c r="B2" s="2"/>
      <c r="D2" s="2"/>
      <c r="E2" s="11"/>
      <c r="F2" s="12"/>
      <c r="G2" s="13"/>
      <c r="H2" s="14"/>
      <c r="I2" s="193"/>
      <c r="J2" s="14"/>
      <c r="K2" s="14"/>
      <c r="L2" s="15"/>
      <c r="M2" s="16" t="s">
        <v>2</v>
      </c>
      <c r="N2" s="17" t="s">
        <v>3</v>
      </c>
      <c r="O2" s="18" t="s">
        <v>4</v>
      </c>
      <c r="P2" s="19"/>
      <c r="Q2" s="20"/>
      <c r="R2" s="21"/>
      <c r="S2" s="22"/>
      <c r="T2" s="3"/>
      <c r="U2" s="2"/>
      <c r="V2" s="2"/>
    </row>
    <row r="3" spans="1:27" ht="14.25" customHeight="1" x14ac:dyDescent="0.3">
      <c r="A3" s="1" t="s">
        <v>5</v>
      </c>
      <c r="B3" s="2"/>
      <c r="D3" s="2"/>
      <c r="E3" s="11"/>
      <c r="F3" s="12"/>
      <c r="G3" s="13"/>
      <c r="H3" s="14"/>
      <c r="I3" s="193"/>
      <c r="J3" s="14"/>
      <c r="K3" s="14"/>
      <c r="L3" s="14">
        <f>H108</f>
        <v>0</v>
      </c>
      <c r="M3" s="15"/>
      <c r="N3" s="13"/>
      <c r="O3" s="11"/>
      <c r="P3" s="19"/>
      <c r="Q3" s="20"/>
      <c r="R3" s="21"/>
      <c r="S3" s="22"/>
      <c r="T3" s="3"/>
      <c r="U3" s="2"/>
      <c r="V3" s="2"/>
    </row>
    <row r="4" spans="1:27" ht="14.25" customHeight="1" x14ac:dyDescent="0.3">
      <c r="A4" s="23" t="s">
        <v>6</v>
      </c>
      <c r="B4" s="2"/>
      <c r="D4" s="24"/>
      <c r="E4" s="11" t="s">
        <v>7</v>
      </c>
      <c r="F4" s="12"/>
      <c r="G4" s="13"/>
      <c r="H4" s="14"/>
      <c r="I4" s="193"/>
      <c r="J4" s="14"/>
      <c r="K4" s="14"/>
      <c r="L4" s="15"/>
      <c r="M4" s="15"/>
      <c r="N4" s="25"/>
      <c r="O4" s="11"/>
      <c r="P4" s="19"/>
      <c r="Q4" s="20" t="e">
        <f>H4-SUM(H18:H22,#REF!)</f>
        <v>#REF!</v>
      </c>
      <c r="R4" s="21"/>
      <c r="S4" s="22"/>
      <c r="T4" s="3"/>
      <c r="U4" s="2"/>
      <c r="V4" s="2"/>
    </row>
    <row r="5" spans="1:27" ht="14.25" customHeight="1" x14ac:dyDescent="0.3">
      <c r="A5" s="26"/>
      <c r="B5" s="2"/>
      <c r="D5" s="2"/>
      <c r="E5" s="11" t="s">
        <v>4</v>
      </c>
      <c r="F5" s="12"/>
      <c r="G5" s="13"/>
      <c r="H5" s="14"/>
      <c r="I5" s="193"/>
      <c r="J5" s="14"/>
      <c r="K5" s="14"/>
      <c r="L5" s="15"/>
      <c r="M5" s="15"/>
      <c r="N5" s="13"/>
      <c r="O5" s="15"/>
      <c r="P5" s="19"/>
      <c r="Q5" s="20"/>
      <c r="R5" s="21"/>
      <c r="S5" s="22"/>
      <c r="T5" s="3"/>
      <c r="U5" s="2"/>
      <c r="V5" s="2"/>
    </row>
    <row r="6" spans="1:27" ht="14.25" customHeight="1" x14ac:dyDescent="0.3">
      <c r="A6" s="23" t="s">
        <v>272</v>
      </c>
      <c r="B6" s="2"/>
      <c r="D6" s="2"/>
      <c r="E6" s="11" t="s">
        <v>8</v>
      </c>
      <c r="F6" s="12"/>
      <c r="G6" s="13"/>
      <c r="H6" s="14"/>
      <c r="I6" s="193"/>
      <c r="J6" s="14"/>
      <c r="K6" s="14"/>
      <c r="L6" s="15"/>
      <c r="M6" s="15"/>
      <c r="N6" s="25"/>
      <c r="O6" s="15"/>
      <c r="P6" s="19"/>
      <c r="Q6" s="20"/>
      <c r="R6" s="21"/>
      <c r="S6" s="22"/>
      <c r="T6" s="3"/>
      <c r="U6" s="2"/>
      <c r="V6" s="2"/>
    </row>
    <row r="7" spans="1:27" ht="14.25" customHeight="1" x14ac:dyDescent="0.3">
      <c r="A7" s="23" t="s">
        <v>273</v>
      </c>
      <c r="B7" s="2"/>
      <c r="D7" s="2"/>
      <c r="E7" s="11" t="s">
        <v>9</v>
      </c>
      <c r="F7" s="12"/>
      <c r="G7" s="13"/>
      <c r="H7" s="14">
        <f>SUM(H65:H66)</f>
        <v>226865.09005026062</v>
      </c>
      <c r="I7" s="193"/>
      <c r="J7" s="14"/>
      <c r="K7" s="14"/>
      <c r="L7" s="15"/>
      <c r="M7" s="15"/>
      <c r="N7" s="25"/>
      <c r="O7" s="15"/>
      <c r="P7" s="19"/>
      <c r="Q7" s="20"/>
      <c r="R7" s="21"/>
      <c r="S7" s="22"/>
      <c r="T7" s="3"/>
      <c r="U7" s="2"/>
      <c r="V7" s="2"/>
    </row>
    <row r="8" spans="1:27" ht="14.25" customHeight="1" x14ac:dyDescent="0.3">
      <c r="A8" s="1" t="s">
        <v>10</v>
      </c>
      <c r="B8" s="2"/>
      <c r="D8" s="2"/>
      <c r="E8" s="11" t="s">
        <v>11</v>
      </c>
      <c r="F8" s="12"/>
      <c r="G8" s="156"/>
      <c r="H8" s="14">
        <f>SUM(H32,H37,H38:H38)</f>
        <v>241596.63865546219</v>
      </c>
      <c r="I8" s="193"/>
      <c r="J8" s="14"/>
      <c r="K8" s="14"/>
      <c r="L8" s="15"/>
      <c r="M8" s="15"/>
      <c r="N8" s="13"/>
      <c r="O8" s="11"/>
      <c r="P8" s="19"/>
      <c r="Q8" s="27"/>
      <c r="R8" s="21"/>
      <c r="S8" s="22"/>
      <c r="T8" s="3"/>
      <c r="U8" s="2"/>
      <c r="V8" s="2"/>
    </row>
    <row r="9" spans="1:27" ht="14.25" customHeight="1" x14ac:dyDescent="0.3">
      <c r="A9" s="1" t="s">
        <v>262</v>
      </c>
      <c r="B9" s="2"/>
      <c r="D9" s="24"/>
      <c r="E9" s="11" t="s">
        <v>12</v>
      </c>
      <c r="F9" s="12"/>
      <c r="G9" s="13"/>
      <c r="H9" s="14">
        <f>SUM(H73:H84,H87)</f>
        <v>807011.49611265725</v>
      </c>
      <c r="I9" s="193"/>
      <c r="J9" s="14"/>
      <c r="K9" s="14"/>
      <c r="L9" s="15"/>
      <c r="M9" s="15"/>
      <c r="N9" s="25"/>
      <c r="O9" s="15"/>
      <c r="P9" s="19"/>
      <c r="Q9" s="20"/>
      <c r="R9" s="21"/>
      <c r="S9" s="22"/>
      <c r="T9" s="3"/>
      <c r="U9" s="2"/>
      <c r="V9" s="2"/>
    </row>
    <row r="10" spans="1:27" ht="14.25" customHeight="1" x14ac:dyDescent="0.3">
      <c r="A10" s="2"/>
      <c r="B10" s="2"/>
      <c r="C10" s="28"/>
      <c r="D10" s="2"/>
      <c r="E10" s="11"/>
      <c r="F10" s="12"/>
      <c r="G10" s="13"/>
      <c r="H10" s="14"/>
      <c r="I10" s="193">
        <v>4.18</v>
      </c>
      <c r="J10" s="14"/>
      <c r="K10" s="14"/>
      <c r="L10" s="29"/>
      <c r="M10" s="15"/>
      <c r="N10" s="25"/>
      <c r="O10" s="25"/>
      <c r="P10" s="19"/>
      <c r="Q10" s="20"/>
      <c r="R10" s="21"/>
      <c r="S10" s="22"/>
      <c r="T10" s="3"/>
      <c r="U10" s="2"/>
      <c r="V10" s="2"/>
    </row>
    <row r="11" spans="1:27" ht="14.25" customHeight="1" x14ac:dyDescent="0.3">
      <c r="A11" s="2"/>
      <c r="B11" s="2"/>
      <c r="C11" s="30"/>
      <c r="D11" s="31"/>
      <c r="E11" s="30"/>
      <c r="F11" s="32"/>
      <c r="G11" s="31"/>
      <c r="H11" s="33"/>
      <c r="I11" s="194"/>
      <c r="J11" s="33"/>
      <c r="K11" s="33"/>
      <c r="L11" s="33"/>
      <c r="M11" s="30"/>
      <c r="N11" s="31"/>
      <c r="O11" s="30"/>
      <c r="P11" s="34"/>
      <c r="Q11" s="35"/>
      <c r="R11" s="35"/>
      <c r="S11" s="36"/>
      <c r="T11" s="30"/>
      <c r="U11" s="31"/>
      <c r="V11" s="31"/>
    </row>
    <row r="12" spans="1:27" ht="14.25" customHeight="1" x14ac:dyDescent="0.3">
      <c r="A12" s="37">
        <v>1</v>
      </c>
      <c r="B12" s="273" t="s">
        <v>13</v>
      </c>
      <c r="C12" s="274"/>
      <c r="D12" s="274"/>
      <c r="E12" s="274"/>
      <c r="F12" s="274"/>
      <c r="G12" s="274"/>
      <c r="H12" s="274"/>
      <c r="I12" s="274"/>
      <c r="J12" s="274"/>
      <c r="K12" s="275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1"/>
    </row>
    <row r="13" spans="1:27" ht="15" customHeight="1" x14ac:dyDescent="0.3">
      <c r="A13" s="267" t="s">
        <v>14</v>
      </c>
      <c r="B13" s="267" t="s">
        <v>15</v>
      </c>
      <c r="C13" s="269" t="s">
        <v>16</v>
      </c>
      <c r="D13" s="269" t="s">
        <v>17</v>
      </c>
      <c r="E13" s="269" t="s">
        <v>18</v>
      </c>
      <c r="F13" s="276" t="s">
        <v>19</v>
      </c>
      <c r="G13" s="269" t="s">
        <v>20</v>
      </c>
      <c r="H13" s="279"/>
      <c r="I13" s="274"/>
      <c r="J13" s="274"/>
      <c r="K13" s="275"/>
      <c r="L13" s="274"/>
      <c r="M13" s="271"/>
      <c r="N13" s="269" t="s">
        <v>21</v>
      </c>
      <c r="O13" s="269" t="s">
        <v>22</v>
      </c>
      <c r="P13" s="279" t="s">
        <v>23</v>
      </c>
      <c r="Q13" s="274"/>
      <c r="R13" s="274"/>
      <c r="S13" s="271"/>
      <c r="T13" s="269" t="s">
        <v>24</v>
      </c>
      <c r="U13" s="269" t="s">
        <v>25</v>
      </c>
      <c r="V13" s="269" t="s">
        <v>26</v>
      </c>
    </row>
    <row r="14" spans="1:27" ht="53.25" customHeight="1" x14ac:dyDescent="0.3">
      <c r="A14" s="268"/>
      <c r="B14" s="268"/>
      <c r="C14" s="268"/>
      <c r="D14" s="268"/>
      <c r="E14" s="268"/>
      <c r="F14" s="268"/>
      <c r="G14" s="268"/>
      <c r="H14" s="38" t="s">
        <v>27</v>
      </c>
      <c r="I14" s="195" t="s">
        <v>28</v>
      </c>
      <c r="J14" s="38" t="s">
        <v>29</v>
      </c>
      <c r="K14" s="38" t="s">
        <v>258</v>
      </c>
      <c r="L14" s="39" t="s">
        <v>30</v>
      </c>
      <c r="M14" s="157" t="s">
        <v>31</v>
      </c>
      <c r="N14" s="268"/>
      <c r="O14" s="268"/>
      <c r="P14" s="40" t="s">
        <v>32</v>
      </c>
      <c r="Q14" s="41" t="s">
        <v>33</v>
      </c>
      <c r="R14" s="41" t="s">
        <v>34</v>
      </c>
      <c r="S14" s="42" t="s">
        <v>35</v>
      </c>
      <c r="T14" s="268"/>
      <c r="U14" s="268"/>
      <c r="V14" s="268"/>
    </row>
    <row r="15" spans="1:27" s="139" customFormat="1" ht="35.25" customHeight="1" x14ac:dyDescent="0.3">
      <c r="A15" s="44" t="s">
        <v>36</v>
      </c>
      <c r="B15" s="171"/>
      <c r="C15" s="44" t="s">
        <v>243</v>
      </c>
      <c r="D15" s="136" t="s">
        <v>38</v>
      </c>
      <c r="E15" s="44" t="s">
        <v>39</v>
      </c>
      <c r="F15" s="172">
        <v>1</v>
      </c>
      <c r="G15" s="137"/>
      <c r="H15" s="173">
        <f>J15/I15</f>
        <v>315271.77412974683</v>
      </c>
      <c r="I15" s="220">
        <v>5.056</v>
      </c>
      <c r="J15" s="173">
        <v>1594014.09</v>
      </c>
      <c r="K15" s="173">
        <v>166000</v>
      </c>
      <c r="L15" s="260">
        <f>1-M15</f>
        <v>0.90568257325712664</v>
      </c>
      <c r="M15" s="260">
        <f>K15/(J15+K15)</f>
        <v>9.4317426742873398E-2</v>
      </c>
      <c r="N15" s="44">
        <v>2</v>
      </c>
      <c r="O15" s="45" t="s">
        <v>40</v>
      </c>
      <c r="P15" s="174">
        <v>44013</v>
      </c>
      <c r="Q15" s="168">
        <f>P15+40</f>
        <v>44053</v>
      </c>
      <c r="R15" s="180">
        <v>43770</v>
      </c>
      <c r="S15" s="167">
        <v>44707</v>
      </c>
      <c r="T15" s="47"/>
      <c r="U15" s="44"/>
      <c r="V15" s="175" t="s">
        <v>88</v>
      </c>
      <c r="W15" s="138"/>
      <c r="X15" s="138"/>
      <c r="Y15" s="138"/>
      <c r="Z15" s="138"/>
      <c r="AA15" s="138"/>
    </row>
    <row r="16" spans="1:27" s="139" customFormat="1" ht="35.25" hidden="1" customHeight="1" x14ac:dyDescent="0.3">
      <c r="A16" s="44" t="s">
        <v>42</v>
      </c>
      <c r="B16" s="44"/>
      <c r="C16" s="44" t="s">
        <v>37</v>
      </c>
      <c r="D16" s="136" t="s">
        <v>43</v>
      </c>
      <c r="E16" s="44" t="s">
        <v>39</v>
      </c>
      <c r="F16" s="172">
        <v>1</v>
      </c>
      <c r="G16" s="137"/>
      <c r="H16" s="173">
        <v>731803.79746835446</v>
      </c>
      <c r="I16" s="220">
        <v>5.056</v>
      </c>
      <c r="J16" s="173">
        <v>3700000</v>
      </c>
      <c r="K16" s="173"/>
      <c r="L16" s="43">
        <v>0</v>
      </c>
      <c r="M16" s="43">
        <v>1</v>
      </c>
      <c r="N16" s="44">
        <v>2</v>
      </c>
      <c r="O16" s="45" t="s">
        <v>40</v>
      </c>
      <c r="P16" s="174">
        <v>44105</v>
      </c>
      <c r="Q16" s="168">
        <f>P16+40</f>
        <v>44145</v>
      </c>
      <c r="R16" s="168">
        <f>Q16+54</f>
        <v>44199</v>
      </c>
      <c r="S16" s="167">
        <f>R16+(5*30.5)</f>
        <v>44351.5</v>
      </c>
      <c r="T16" s="47"/>
      <c r="U16" s="44"/>
      <c r="V16" s="44" t="s">
        <v>244</v>
      </c>
      <c r="W16" s="140"/>
      <c r="X16" s="140"/>
      <c r="Y16" s="140"/>
      <c r="Z16" s="140"/>
      <c r="AA16" s="140"/>
    </row>
    <row r="17" spans="1:27" s="139" customFormat="1" ht="35.25" hidden="1" customHeight="1" x14ac:dyDescent="0.3">
      <c r="A17" s="44" t="s">
        <v>44</v>
      </c>
      <c r="B17" s="44" t="s">
        <v>42</v>
      </c>
      <c r="C17" s="44" t="s">
        <v>37</v>
      </c>
      <c r="D17" s="136" t="s">
        <v>45</v>
      </c>
      <c r="E17" s="44" t="s">
        <v>39</v>
      </c>
      <c r="F17" s="172">
        <v>1</v>
      </c>
      <c r="G17" s="137"/>
      <c r="H17" s="173">
        <f t="shared" ref="H17" si="0">J17/I17</f>
        <v>357142.8571428571</v>
      </c>
      <c r="I17" s="220">
        <v>4.2</v>
      </c>
      <c r="J17" s="173">
        <v>1500000</v>
      </c>
      <c r="K17" s="173"/>
      <c r="L17" s="43">
        <v>1</v>
      </c>
      <c r="M17" s="43">
        <v>0</v>
      </c>
      <c r="N17" s="44">
        <v>2</v>
      </c>
      <c r="O17" s="45" t="s">
        <v>40</v>
      </c>
      <c r="P17" s="174">
        <v>43871</v>
      </c>
      <c r="Q17" s="168">
        <v>43891</v>
      </c>
      <c r="R17" s="168">
        <v>43962</v>
      </c>
      <c r="S17" s="167">
        <f>R17+(4*30.5)</f>
        <v>44084</v>
      </c>
      <c r="T17" s="47"/>
      <c r="U17" s="44"/>
      <c r="V17" s="44" t="s">
        <v>41</v>
      </c>
      <c r="W17" s="140"/>
      <c r="X17" s="140"/>
      <c r="Y17" s="140"/>
      <c r="Z17" s="140"/>
      <c r="AA17" s="140"/>
    </row>
    <row r="18" spans="1:27" s="127" customFormat="1" ht="35.25" customHeight="1" x14ac:dyDescent="0.3">
      <c r="A18" s="175" t="s">
        <v>46</v>
      </c>
      <c r="B18" s="176" t="s">
        <v>47</v>
      </c>
      <c r="C18" s="175" t="s">
        <v>37</v>
      </c>
      <c r="D18" s="155" t="s">
        <v>219</v>
      </c>
      <c r="E18" s="175" t="s">
        <v>39</v>
      </c>
      <c r="F18" s="173">
        <v>1</v>
      </c>
      <c r="G18" s="177" t="s">
        <v>48</v>
      </c>
      <c r="H18" s="173">
        <f>J18/I18</f>
        <v>3736540.556097561</v>
      </c>
      <c r="I18" s="220">
        <v>4.0999999999999996</v>
      </c>
      <c r="J18" s="173">
        <v>15319816.279999999</v>
      </c>
      <c r="K18" s="173">
        <v>1249552.8</v>
      </c>
      <c r="L18" s="261">
        <f>1-M18</f>
        <v>0.91843552317064736</v>
      </c>
      <c r="M18" s="262">
        <f>K18/J18</f>
        <v>8.1564476829352694E-2</v>
      </c>
      <c r="N18" s="175">
        <v>2</v>
      </c>
      <c r="O18" s="175" t="s">
        <v>49</v>
      </c>
      <c r="P18" s="179">
        <v>43647</v>
      </c>
      <c r="Q18" s="180">
        <f>P18+50</f>
        <v>43697</v>
      </c>
      <c r="R18" s="180">
        <v>43719</v>
      </c>
      <c r="S18" s="179">
        <v>44802</v>
      </c>
      <c r="T18" s="181"/>
      <c r="U18" s="175"/>
      <c r="V18" s="175" t="s">
        <v>88</v>
      </c>
      <c r="W18" s="126"/>
      <c r="X18" s="126"/>
      <c r="Y18" s="126"/>
      <c r="Z18" s="126"/>
      <c r="AA18" s="126"/>
    </row>
    <row r="19" spans="1:27" s="127" customFormat="1" ht="35.25" customHeight="1" x14ac:dyDescent="0.3">
      <c r="A19" s="175" t="s">
        <v>50</v>
      </c>
      <c r="B19" s="176" t="s">
        <v>51</v>
      </c>
      <c r="C19" s="175" t="s">
        <v>37</v>
      </c>
      <c r="D19" s="155" t="s">
        <v>220</v>
      </c>
      <c r="E19" s="175" t="s">
        <v>39</v>
      </c>
      <c r="F19" s="173">
        <v>1</v>
      </c>
      <c r="G19" s="177" t="s">
        <v>52</v>
      </c>
      <c r="H19" s="173">
        <f>J19/I19</f>
        <v>1776631.352173913</v>
      </c>
      <c r="I19" s="220">
        <v>4.5999999999999996</v>
      </c>
      <c r="J19" s="173">
        <v>8172504.2199999997</v>
      </c>
      <c r="K19" s="173"/>
      <c r="L19" s="178">
        <v>1</v>
      </c>
      <c r="M19" s="178">
        <v>0</v>
      </c>
      <c r="N19" s="175">
        <v>2</v>
      </c>
      <c r="O19" s="175" t="s">
        <v>40</v>
      </c>
      <c r="P19" s="179">
        <v>43647</v>
      </c>
      <c r="Q19" s="180">
        <f>P19+50</f>
        <v>43697</v>
      </c>
      <c r="R19" s="180">
        <v>43770</v>
      </c>
      <c r="S19" s="179">
        <v>44310</v>
      </c>
      <c r="T19" s="181"/>
      <c r="U19" s="175"/>
      <c r="V19" s="175" t="s">
        <v>183</v>
      </c>
      <c r="W19" s="126"/>
      <c r="X19" s="126"/>
      <c r="Y19" s="126"/>
      <c r="Z19" s="126"/>
      <c r="AA19" s="126"/>
    </row>
    <row r="20" spans="1:27" s="129" customFormat="1" ht="35.25" customHeight="1" x14ac:dyDescent="0.3">
      <c r="A20" s="44" t="s">
        <v>95</v>
      </c>
      <c r="B20" s="44" t="s">
        <v>53</v>
      </c>
      <c r="C20" s="44" t="s">
        <v>37</v>
      </c>
      <c r="D20" s="136" t="s">
        <v>221</v>
      </c>
      <c r="E20" s="44" t="s">
        <v>39</v>
      </c>
      <c r="F20" s="172">
        <v>1</v>
      </c>
      <c r="G20" s="137"/>
      <c r="H20" s="173">
        <f>J20/I20</f>
        <v>553418.58690744918</v>
      </c>
      <c r="I20" s="220">
        <v>4.43</v>
      </c>
      <c r="J20" s="173">
        <v>2451644.34</v>
      </c>
      <c r="K20" s="173"/>
      <c r="L20" s="43">
        <v>1</v>
      </c>
      <c r="M20" s="43">
        <v>0</v>
      </c>
      <c r="N20" s="44">
        <v>2</v>
      </c>
      <c r="O20" s="45" t="s">
        <v>40</v>
      </c>
      <c r="P20" s="174">
        <v>43678</v>
      </c>
      <c r="Q20" s="168">
        <f>P20+40</f>
        <v>43718</v>
      </c>
      <c r="R20" s="168">
        <v>43859</v>
      </c>
      <c r="S20" s="167">
        <v>44392</v>
      </c>
      <c r="T20" s="47"/>
      <c r="U20" s="143"/>
      <c r="V20" s="175" t="s">
        <v>183</v>
      </c>
      <c r="W20" s="128"/>
      <c r="X20" s="128"/>
      <c r="Y20" s="128"/>
      <c r="Z20" s="128"/>
      <c r="AA20" s="128"/>
    </row>
    <row r="21" spans="1:27" s="129" customFormat="1" ht="35.25" customHeight="1" x14ac:dyDescent="0.3">
      <c r="A21" s="44" t="s">
        <v>53</v>
      </c>
      <c r="B21" s="44" t="s">
        <v>53</v>
      </c>
      <c r="C21" s="44" t="s">
        <v>37</v>
      </c>
      <c r="D21" s="136" t="s">
        <v>222</v>
      </c>
      <c r="E21" s="44" t="s">
        <v>39</v>
      </c>
      <c r="F21" s="172">
        <v>1</v>
      </c>
      <c r="G21" s="137"/>
      <c r="H21" s="173">
        <f>J21/I21</f>
        <v>727826.48338607594</v>
      </c>
      <c r="I21" s="220">
        <v>5.056</v>
      </c>
      <c r="J21" s="173">
        <v>3679890.7</v>
      </c>
      <c r="K21" s="173">
        <v>2493308.39</v>
      </c>
      <c r="L21" s="261">
        <f>1-M21</f>
        <v>0.32245042223672571</v>
      </c>
      <c r="M21" s="262">
        <f>K21/J21</f>
        <v>0.67754957776327429</v>
      </c>
      <c r="N21" s="44">
        <v>2</v>
      </c>
      <c r="O21" s="45" t="s">
        <v>40</v>
      </c>
      <c r="P21" s="174">
        <v>44013</v>
      </c>
      <c r="Q21" s="168">
        <f>P21+40</f>
        <v>44053</v>
      </c>
      <c r="R21" s="168">
        <v>44136</v>
      </c>
      <c r="S21" s="167">
        <v>44805</v>
      </c>
      <c r="T21" s="47"/>
      <c r="U21" s="143"/>
      <c r="V21" s="175" t="s">
        <v>88</v>
      </c>
      <c r="W21" s="128"/>
      <c r="X21" s="128"/>
      <c r="Y21" s="128"/>
      <c r="Z21" s="128"/>
      <c r="AA21" s="128"/>
    </row>
    <row r="22" spans="1:27" s="127" customFormat="1" ht="46.5" hidden="1" customHeight="1" x14ac:dyDescent="0.3">
      <c r="A22" s="44" t="s">
        <v>54</v>
      </c>
      <c r="B22" s="44" t="s">
        <v>55</v>
      </c>
      <c r="C22" s="44" t="s">
        <v>37</v>
      </c>
      <c r="D22" s="136" t="s">
        <v>56</v>
      </c>
      <c r="E22" s="44"/>
      <c r="F22" s="172"/>
      <c r="G22" s="137"/>
      <c r="H22" s="173"/>
      <c r="I22" s="220"/>
      <c r="J22" s="173"/>
      <c r="K22" s="173"/>
      <c r="L22" s="43"/>
      <c r="M22" s="43"/>
      <c r="N22" s="44"/>
      <c r="O22" s="45"/>
      <c r="P22" s="174"/>
      <c r="Q22" s="168"/>
      <c r="R22" s="168"/>
      <c r="S22" s="167"/>
      <c r="T22" s="47"/>
      <c r="U22" s="143"/>
      <c r="V22" s="44"/>
      <c r="W22" s="126"/>
      <c r="X22" s="126"/>
      <c r="Y22" s="126"/>
      <c r="Z22" s="126"/>
      <c r="AA22" s="126"/>
    </row>
    <row r="23" spans="1:27" s="127" customFormat="1" ht="46.5" customHeight="1" x14ac:dyDescent="0.3">
      <c r="A23" s="44" t="s">
        <v>98</v>
      </c>
      <c r="B23" s="44" t="s">
        <v>55</v>
      </c>
      <c r="C23" s="44" t="s">
        <v>37</v>
      </c>
      <c r="D23" s="136" t="s">
        <v>225</v>
      </c>
      <c r="E23" s="44" t="s">
        <v>39</v>
      </c>
      <c r="F23" s="172">
        <v>1</v>
      </c>
      <c r="G23" s="137"/>
      <c r="H23" s="173">
        <f>J23/I23</f>
        <v>5086987.1385114575</v>
      </c>
      <c r="I23" s="220">
        <v>4.931</v>
      </c>
      <c r="J23" s="173">
        <v>25083933.579999998</v>
      </c>
      <c r="K23" s="173">
        <v>9886314.9000000004</v>
      </c>
      <c r="L23" s="261">
        <f>1-M23</f>
        <v>0.60587063155506882</v>
      </c>
      <c r="M23" s="262">
        <f>K23/J23</f>
        <v>0.39412936844493118</v>
      </c>
      <c r="N23" s="44">
        <v>2</v>
      </c>
      <c r="O23" s="45" t="s">
        <v>40</v>
      </c>
      <c r="P23" s="174">
        <v>43800</v>
      </c>
      <c r="Q23" s="168">
        <f>P23+40</f>
        <v>43840</v>
      </c>
      <c r="R23" s="168">
        <v>43894</v>
      </c>
      <c r="S23" s="167">
        <v>44685</v>
      </c>
      <c r="T23" s="47"/>
      <c r="U23" s="143"/>
      <c r="V23" s="175" t="s">
        <v>88</v>
      </c>
      <c r="W23" s="126"/>
      <c r="X23" s="126"/>
      <c r="Y23" s="126"/>
      <c r="Z23" s="126"/>
      <c r="AA23" s="126"/>
    </row>
    <row r="24" spans="1:27" s="127" customFormat="1" ht="46.5" hidden="1" customHeight="1" x14ac:dyDescent="0.3">
      <c r="A24" s="44" t="s">
        <v>55</v>
      </c>
      <c r="B24" s="44" t="s">
        <v>55</v>
      </c>
      <c r="C24" s="44" t="s">
        <v>37</v>
      </c>
      <c r="D24" s="136" t="s">
        <v>224</v>
      </c>
      <c r="E24" s="44" t="s">
        <v>260</v>
      </c>
      <c r="F24" s="172">
        <v>1</v>
      </c>
      <c r="G24" s="137"/>
      <c r="H24" s="173"/>
      <c r="I24" s="220"/>
      <c r="J24" s="173"/>
      <c r="K24" s="173"/>
      <c r="L24" s="43"/>
      <c r="M24" s="43">
        <v>1</v>
      </c>
      <c r="N24" s="44">
        <v>2</v>
      </c>
      <c r="O24" s="45" t="s">
        <v>40</v>
      </c>
      <c r="P24" s="174">
        <v>44501</v>
      </c>
      <c r="Q24" s="168">
        <f>P24+40</f>
        <v>44541</v>
      </c>
      <c r="R24" s="168">
        <f>Q24+84</f>
        <v>44625</v>
      </c>
      <c r="S24" s="167">
        <f>R24+(8*30)</f>
        <v>44865</v>
      </c>
      <c r="T24" s="47"/>
      <c r="U24" s="143"/>
      <c r="V24" s="44" t="s">
        <v>41</v>
      </c>
      <c r="W24" s="126"/>
      <c r="X24" s="126"/>
      <c r="Y24" s="126"/>
      <c r="Z24" s="126"/>
      <c r="AA24" s="126"/>
    </row>
    <row r="25" spans="1:27" s="127" customFormat="1" ht="35.25" hidden="1" customHeight="1" x14ac:dyDescent="0.3">
      <c r="A25" s="230" t="s">
        <v>55</v>
      </c>
      <c r="B25" s="230" t="s">
        <v>55</v>
      </c>
      <c r="C25" s="230" t="s">
        <v>37</v>
      </c>
      <c r="D25" s="231" t="s">
        <v>223</v>
      </c>
      <c r="E25" s="230" t="s">
        <v>39</v>
      </c>
      <c r="F25" s="232">
        <v>2</v>
      </c>
      <c r="G25" s="235"/>
      <c r="H25" s="236" t="e">
        <f>J25/I25</f>
        <v>#DIV/0!</v>
      </c>
      <c r="I25" s="237">
        <f>G9</f>
        <v>0</v>
      </c>
      <c r="J25" s="232">
        <v>8309457.7300000004</v>
      </c>
      <c r="K25" s="232"/>
      <c r="L25" s="43">
        <v>0.05</v>
      </c>
      <c r="M25" s="43">
        <v>0.95</v>
      </c>
      <c r="N25" s="44">
        <v>2</v>
      </c>
      <c r="O25" s="45" t="s">
        <v>40</v>
      </c>
      <c r="P25" s="174">
        <v>43832</v>
      </c>
      <c r="Q25" s="168">
        <f>P25+40</f>
        <v>43872</v>
      </c>
      <c r="R25" s="168">
        <f>Q25+54</f>
        <v>43926</v>
      </c>
      <c r="S25" s="167">
        <f>R25+(5*30.5)</f>
        <v>44078.5</v>
      </c>
      <c r="T25" s="47"/>
      <c r="U25" s="143"/>
      <c r="V25" s="44" t="s">
        <v>41</v>
      </c>
      <c r="W25" s="126"/>
      <c r="X25" s="126"/>
      <c r="Y25" s="126"/>
      <c r="Z25" s="126"/>
      <c r="AA25" s="126"/>
    </row>
    <row r="26" spans="1:27" s="127" customFormat="1" ht="46.8" x14ac:dyDescent="0.3">
      <c r="A26" s="44" t="s">
        <v>263</v>
      </c>
      <c r="B26" s="44" t="s">
        <v>55</v>
      </c>
      <c r="C26" s="44" t="s">
        <v>243</v>
      </c>
      <c r="D26" s="136" t="s">
        <v>264</v>
      </c>
      <c r="E26" s="44" t="s">
        <v>265</v>
      </c>
      <c r="F26" s="172">
        <v>1</v>
      </c>
      <c r="G26" s="137"/>
      <c r="H26" s="173">
        <f>J26/I26</f>
        <v>295358.6497890295</v>
      </c>
      <c r="I26" s="220">
        <v>4.74</v>
      </c>
      <c r="J26" s="173">
        <v>1400000</v>
      </c>
      <c r="K26" s="173"/>
      <c r="L26" s="261">
        <f>1-M26</f>
        <v>1</v>
      </c>
      <c r="M26" s="262">
        <f>K26/J26</f>
        <v>0</v>
      </c>
      <c r="N26" s="44">
        <v>2</v>
      </c>
      <c r="O26" s="45" t="s">
        <v>40</v>
      </c>
      <c r="P26" s="174">
        <v>44652</v>
      </c>
      <c r="Q26" s="168">
        <f>P26+40</f>
        <v>44692</v>
      </c>
      <c r="R26" s="168">
        <f>P26+90</f>
        <v>44742</v>
      </c>
      <c r="S26" s="168">
        <v>44805</v>
      </c>
      <c r="T26" s="47"/>
      <c r="U26" s="143"/>
      <c r="V26" s="175" t="s">
        <v>179</v>
      </c>
      <c r="W26" s="126"/>
      <c r="X26" s="126"/>
      <c r="Y26" s="126"/>
      <c r="Z26" s="126"/>
      <c r="AA26" s="126"/>
    </row>
    <row r="27" spans="1:27" ht="15.6" x14ac:dyDescent="0.3">
      <c r="A27" s="277" t="s">
        <v>57</v>
      </c>
      <c r="B27" s="278"/>
      <c r="C27" s="278"/>
      <c r="D27" s="278"/>
      <c r="E27" s="278"/>
      <c r="F27" s="278"/>
      <c r="G27" s="278"/>
      <c r="H27" s="163">
        <f>H15+H16+H18+H19+H20+H21+H23+H24+H26</f>
        <v>13223838.338463588</v>
      </c>
      <c r="I27" s="197"/>
      <c r="J27" s="163">
        <f>J15+J16+J18+J19+J20+J21+J23+J24+J26</f>
        <v>61401803.209999993</v>
      </c>
      <c r="K27" s="252"/>
      <c r="L27" s="51"/>
      <c r="M27" s="52"/>
      <c r="N27" s="53"/>
      <c r="O27" s="54"/>
      <c r="P27" s="55"/>
      <c r="Q27" s="56"/>
      <c r="R27" s="56"/>
      <c r="S27" s="57"/>
      <c r="T27" s="54"/>
      <c r="U27" s="53"/>
      <c r="V27" s="53"/>
    </row>
    <row r="28" spans="1:27" ht="14.25" customHeight="1" x14ac:dyDescent="0.3">
      <c r="A28" s="53"/>
      <c r="B28" s="53"/>
      <c r="C28" s="54"/>
      <c r="D28" s="53"/>
      <c r="E28" s="54"/>
      <c r="F28" s="52"/>
      <c r="G28" s="53"/>
      <c r="H28" s="52"/>
      <c r="I28" s="198"/>
      <c r="J28" s="52"/>
      <c r="K28" s="52"/>
      <c r="L28" s="51"/>
      <c r="M28" s="51"/>
      <c r="N28" s="53"/>
      <c r="O28" s="54"/>
      <c r="P28" s="55"/>
      <c r="Q28" s="56"/>
      <c r="R28" s="56"/>
      <c r="S28" s="57"/>
      <c r="T28" s="54"/>
      <c r="U28" s="53"/>
      <c r="V28" s="53"/>
    </row>
    <row r="29" spans="1:27" ht="14.25" customHeight="1" x14ac:dyDescent="0.3">
      <c r="A29" s="37">
        <v>2</v>
      </c>
      <c r="B29" s="273" t="s">
        <v>58</v>
      </c>
      <c r="C29" s="274"/>
      <c r="D29" s="274"/>
      <c r="E29" s="274"/>
      <c r="F29" s="274"/>
      <c r="G29" s="274"/>
      <c r="H29" s="274"/>
      <c r="I29" s="274"/>
      <c r="J29" s="274"/>
      <c r="K29" s="275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1"/>
    </row>
    <row r="30" spans="1:27" ht="15" customHeight="1" x14ac:dyDescent="0.3">
      <c r="A30" s="267" t="s">
        <v>14</v>
      </c>
      <c r="B30" s="267" t="s">
        <v>15</v>
      </c>
      <c r="C30" s="269" t="s">
        <v>59</v>
      </c>
      <c r="D30" s="269" t="s">
        <v>60</v>
      </c>
      <c r="E30" s="269" t="s">
        <v>61</v>
      </c>
      <c r="F30" s="276" t="s">
        <v>19</v>
      </c>
      <c r="G30" s="269" t="s">
        <v>20</v>
      </c>
      <c r="H30" s="279"/>
      <c r="I30" s="274"/>
      <c r="J30" s="274"/>
      <c r="K30" s="275"/>
      <c r="L30" s="274"/>
      <c r="M30" s="271"/>
      <c r="N30" s="269" t="s">
        <v>21</v>
      </c>
      <c r="O30" s="269" t="s">
        <v>62</v>
      </c>
      <c r="P30" s="279" t="s">
        <v>63</v>
      </c>
      <c r="Q30" s="274"/>
      <c r="R30" s="274"/>
      <c r="S30" s="271"/>
      <c r="T30" s="269" t="s">
        <v>64</v>
      </c>
      <c r="U30" s="269" t="s">
        <v>25</v>
      </c>
      <c r="V30" s="269" t="s">
        <v>26</v>
      </c>
    </row>
    <row r="31" spans="1:27" ht="54.75" customHeight="1" x14ac:dyDescent="0.3">
      <c r="A31" s="268"/>
      <c r="B31" s="268"/>
      <c r="C31" s="268"/>
      <c r="D31" s="268"/>
      <c r="E31" s="268"/>
      <c r="F31" s="268"/>
      <c r="G31" s="268"/>
      <c r="H31" s="38" t="s">
        <v>65</v>
      </c>
      <c r="I31" s="199"/>
      <c r="J31" s="38" t="s">
        <v>29</v>
      </c>
      <c r="K31" s="38"/>
      <c r="L31" s="39" t="s">
        <v>30</v>
      </c>
      <c r="M31" s="39" t="s">
        <v>31</v>
      </c>
      <c r="N31" s="268"/>
      <c r="O31" s="268"/>
      <c r="P31" s="40" t="s">
        <v>32</v>
      </c>
      <c r="Q31" s="41" t="s">
        <v>33</v>
      </c>
      <c r="R31" s="41" t="s">
        <v>34</v>
      </c>
      <c r="S31" s="42" t="s">
        <v>35</v>
      </c>
      <c r="T31" s="268"/>
      <c r="U31" s="268"/>
      <c r="V31" s="268"/>
    </row>
    <row r="32" spans="1:27" s="127" customFormat="1" ht="23.25" hidden="1" customHeight="1" x14ac:dyDescent="0.3">
      <c r="A32" s="119" t="s">
        <v>66</v>
      </c>
      <c r="B32" s="119" t="s">
        <v>67</v>
      </c>
      <c r="C32" s="120" t="s">
        <v>37</v>
      </c>
      <c r="D32" s="136" t="s">
        <v>68</v>
      </c>
      <c r="E32" s="44"/>
      <c r="F32" s="121"/>
      <c r="G32" s="119"/>
      <c r="H32" s="130"/>
      <c r="I32" s="200"/>
      <c r="J32" s="130"/>
      <c r="K32" s="130"/>
      <c r="L32" s="122"/>
      <c r="M32" s="122"/>
      <c r="N32" s="119"/>
      <c r="O32" s="123"/>
      <c r="P32" s="125"/>
      <c r="Q32" s="58"/>
      <c r="R32" s="58"/>
      <c r="S32" s="49"/>
      <c r="T32" s="124"/>
      <c r="U32" s="125"/>
      <c r="V32" s="119" t="s">
        <v>41</v>
      </c>
    </row>
    <row r="33" spans="1:27" s="127" customFormat="1" ht="35.1" customHeight="1" x14ac:dyDescent="0.3">
      <c r="A33" s="44" t="s">
        <v>202</v>
      </c>
      <c r="B33" s="44"/>
      <c r="C33" s="136" t="s">
        <v>37</v>
      </c>
      <c r="D33" s="136" t="s">
        <v>205</v>
      </c>
      <c r="E33" s="44" t="s">
        <v>76</v>
      </c>
      <c r="F33" s="172">
        <v>1</v>
      </c>
      <c r="G33" s="44"/>
      <c r="H33" s="152">
        <f>J33/I33</f>
        <v>14533.479395401508</v>
      </c>
      <c r="I33" s="201">
        <v>4.0621999999999998</v>
      </c>
      <c r="J33" s="152">
        <v>59037.9</v>
      </c>
      <c r="K33" s="152"/>
      <c r="L33" s="43">
        <v>1</v>
      </c>
      <c r="M33" s="43">
        <v>0</v>
      </c>
      <c r="N33" s="44">
        <v>1</v>
      </c>
      <c r="O33" s="45" t="s">
        <v>40</v>
      </c>
      <c r="P33" s="143">
        <v>43775</v>
      </c>
      <c r="Q33" s="142">
        <v>43770</v>
      </c>
      <c r="R33" s="142">
        <v>43862</v>
      </c>
      <c r="S33" s="143">
        <v>44013</v>
      </c>
      <c r="T33" s="47"/>
      <c r="U33" s="143"/>
      <c r="V33" s="44" t="s">
        <v>183</v>
      </c>
    </row>
    <row r="34" spans="1:27" s="127" customFormat="1" ht="33" customHeight="1" x14ac:dyDescent="0.3">
      <c r="A34" s="44" t="s">
        <v>203</v>
      </c>
      <c r="B34" s="44"/>
      <c r="C34" s="136" t="s">
        <v>37</v>
      </c>
      <c r="D34" s="136" t="s">
        <v>206</v>
      </c>
      <c r="E34" s="44" t="s">
        <v>76</v>
      </c>
      <c r="F34" s="172">
        <v>1</v>
      </c>
      <c r="G34" s="44"/>
      <c r="H34" s="152">
        <v>11989.75</v>
      </c>
      <c r="I34" s="201">
        <v>4.0621999999999998</v>
      </c>
      <c r="J34" s="152">
        <v>48522.5</v>
      </c>
      <c r="K34" s="152"/>
      <c r="L34" s="43">
        <v>1</v>
      </c>
      <c r="M34" s="43">
        <v>0</v>
      </c>
      <c r="N34" s="44">
        <v>1</v>
      </c>
      <c r="O34" s="45" t="s">
        <v>40</v>
      </c>
      <c r="P34" s="143">
        <v>43775</v>
      </c>
      <c r="Q34" s="142">
        <v>43770</v>
      </c>
      <c r="R34" s="142">
        <v>43862</v>
      </c>
      <c r="S34" s="143">
        <v>44013</v>
      </c>
      <c r="T34" s="47"/>
      <c r="U34" s="143"/>
      <c r="V34" s="44" t="s">
        <v>183</v>
      </c>
    </row>
    <row r="35" spans="1:27" s="127" customFormat="1" ht="34.950000000000003" customHeight="1" x14ac:dyDescent="0.3">
      <c r="A35" s="44" t="s">
        <v>204</v>
      </c>
      <c r="B35" s="44"/>
      <c r="C35" s="136" t="s">
        <v>37</v>
      </c>
      <c r="D35" s="136" t="s">
        <v>207</v>
      </c>
      <c r="E35" s="44" t="s">
        <v>76</v>
      </c>
      <c r="F35" s="172">
        <v>1</v>
      </c>
      <c r="G35" s="44"/>
      <c r="H35" s="173">
        <f>J35/I35</f>
        <v>189075.63025210085</v>
      </c>
      <c r="I35" s="201">
        <v>4.76</v>
      </c>
      <c r="J35" s="152">
        <v>900000</v>
      </c>
      <c r="K35" s="152"/>
      <c r="L35" s="43">
        <v>1</v>
      </c>
      <c r="M35" s="43">
        <v>0</v>
      </c>
      <c r="N35" s="44">
        <v>2</v>
      </c>
      <c r="O35" s="45" t="s">
        <v>40</v>
      </c>
      <c r="P35" s="143">
        <v>44652</v>
      </c>
      <c r="Q35" s="143">
        <v>44682</v>
      </c>
      <c r="R35" s="143">
        <v>44743</v>
      </c>
      <c r="S35" s="143">
        <v>44805</v>
      </c>
      <c r="T35" s="47"/>
      <c r="U35" s="143"/>
      <c r="V35" s="44" t="s">
        <v>41</v>
      </c>
    </row>
    <row r="36" spans="1:27" s="127" customFormat="1" ht="34.950000000000003" customHeight="1" x14ac:dyDescent="0.3">
      <c r="A36" s="44" t="s">
        <v>259</v>
      </c>
      <c r="B36" s="44"/>
      <c r="C36" s="136" t="s">
        <v>37</v>
      </c>
      <c r="D36" s="136" t="s">
        <v>266</v>
      </c>
      <c r="E36" s="44" t="s">
        <v>76</v>
      </c>
      <c r="F36" s="172">
        <v>1</v>
      </c>
      <c r="G36" s="44"/>
      <c r="H36" s="173">
        <f>J36/I36</f>
        <v>42016.806722689078</v>
      </c>
      <c r="I36" s="201">
        <v>4.76</v>
      </c>
      <c r="J36" s="152">
        <v>200000</v>
      </c>
      <c r="K36" s="152"/>
      <c r="L36" s="43">
        <v>1</v>
      </c>
      <c r="M36" s="43">
        <v>0</v>
      </c>
      <c r="N36" s="44">
        <v>2</v>
      </c>
      <c r="O36" s="45" t="s">
        <v>40</v>
      </c>
      <c r="P36" s="143">
        <v>44652</v>
      </c>
      <c r="Q36" s="143">
        <v>44682</v>
      </c>
      <c r="R36" s="143">
        <v>44743</v>
      </c>
      <c r="S36" s="143">
        <v>44805</v>
      </c>
      <c r="T36" s="47"/>
      <c r="U36" s="143"/>
      <c r="V36" s="44" t="s">
        <v>41</v>
      </c>
    </row>
    <row r="37" spans="1:27" s="127" customFormat="1" ht="31.2" x14ac:dyDescent="0.3">
      <c r="A37" s="45" t="s">
        <v>69</v>
      </c>
      <c r="B37" s="45" t="s">
        <v>70</v>
      </c>
      <c r="C37" s="153" t="s">
        <v>37</v>
      </c>
      <c r="D37" s="153" t="s">
        <v>71</v>
      </c>
      <c r="E37" s="44" t="s">
        <v>76</v>
      </c>
      <c r="F37" s="263">
        <v>3</v>
      </c>
      <c r="G37" s="45"/>
      <c r="H37" s="173">
        <f>J37/I37</f>
        <v>241596.63865546219</v>
      </c>
      <c r="I37" s="201">
        <v>4.76</v>
      </c>
      <c r="J37" s="250">
        <v>1150000</v>
      </c>
      <c r="K37" s="250"/>
      <c r="L37" s="151">
        <v>1</v>
      </c>
      <c r="M37" s="151">
        <v>0</v>
      </c>
      <c r="N37" s="45">
        <v>2</v>
      </c>
      <c r="O37" s="45" t="s">
        <v>40</v>
      </c>
      <c r="P37" s="143">
        <v>44652</v>
      </c>
      <c r="Q37" s="143">
        <v>44682</v>
      </c>
      <c r="R37" s="143">
        <v>44743</v>
      </c>
      <c r="S37" s="143">
        <v>44805</v>
      </c>
      <c r="T37" s="183"/>
      <c r="U37" s="182"/>
      <c r="V37" s="44" t="s">
        <v>41</v>
      </c>
    </row>
    <row r="38" spans="1:27" s="127" customFormat="1" ht="15.6" hidden="1" x14ac:dyDescent="0.3">
      <c r="A38" s="44" t="s">
        <v>72</v>
      </c>
      <c r="B38" s="44" t="s">
        <v>74</v>
      </c>
      <c r="C38" s="136" t="s">
        <v>37</v>
      </c>
      <c r="D38" s="136" t="s">
        <v>75</v>
      </c>
      <c r="E38" s="44"/>
      <c r="F38" s="172"/>
      <c r="G38" s="184"/>
      <c r="H38" s="152"/>
      <c r="I38" s="201"/>
      <c r="J38" s="141"/>
      <c r="K38" s="141"/>
      <c r="L38" s="43"/>
      <c r="M38" s="43"/>
      <c r="N38" s="44"/>
      <c r="O38" s="44"/>
      <c r="P38" s="143"/>
      <c r="Q38" s="142"/>
      <c r="R38" s="142"/>
      <c r="S38" s="143"/>
      <c r="T38" s="47"/>
      <c r="U38" s="143"/>
      <c r="V38" s="44" t="s">
        <v>41</v>
      </c>
      <c r="W38" s="131"/>
      <c r="X38" s="131"/>
      <c r="Y38" s="131"/>
      <c r="Z38" s="131"/>
      <c r="AA38" s="131"/>
    </row>
    <row r="39" spans="1:27" s="127" customFormat="1" ht="31.2" x14ac:dyDescent="0.3">
      <c r="A39" s="44" t="s">
        <v>211</v>
      </c>
      <c r="B39" s="44" t="s">
        <v>208</v>
      </c>
      <c r="C39" s="136" t="s">
        <v>37</v>
      </c>
      <c r="D39" s="136" t="s">
        <v>214</v>
      </c>
      <c r="E39" s="44" t="s">
        <v>76</v>
      </c>
      <c r="F39" s="172">
        <v>1</v>
      </c>
      <c r="G39" s="184"/>
      <c r="H39" s="152">
        <f>J39/I39</f>
        <v>2587.8947368421054</v>
      </c>
      <c r="I39" s="201">
        <v>3.8</v>
      </c>
      <c r="J39" s="141">
        <v>9834</v>
      </c>
      <c r="K39" s="141"/>
      <c r="L39" s="43">
        <v>1</v>
      </c>
      <c r="M39" s="43">
        <v>0</v>
      </c>
      <c r="N39" s="44">
        <v>1</v>
      </c>
      <c r="O39" s="44" t="s">
        <v>40</v>
      </c>
      <c r="P39" s="143">
        <v>43538</v>
      </c>
      <c r="Q39" s="142">
        <v>43647</v>
      </c>
      <c r="R39" s="142">
        <v>43770</v>
      </c>
      <c r="S39" s="143">
        <v>43816</v>
      </c>
      <c r="T39" s="47"/>
      <c r="U39" s="143"/>
      <c r="V39" s="44" t="s">
        <v>183</v>
      </c>
      <c r="W39" s="131"/>
      <c r="X39" s="131"/>
      <c r="Y39" s="131"/>
      <c r="Z39" s="131"/>
      <c r="AA39" s="131"/>
    </row>
    <row r="40" spans="1:27" s="127" customFormat="1" ht="31.2" x14ac:dyDescent="0.3">
      <c r="A40" s="44" t="s">
        <v>212</v>
      </c>
      <c r="B40" s="44" t="s">
        <v>209</v>
      </c>
      <c r="C40" s="136" t="s">
        <v>37</v>
      </c>
      <c r="D40" s="136" t="s">
        <v>215</v>
      </c>
      <c r="E40" s="44" t="s">
        <v>76</v>
      </c>
      <c r="F40" s="172">
        <v>1</v>
      </c>
      <c r="G40" s="184"/>
      <c r="H40" s="152">
        <f>J40/I40</f>
        <v>4890.71052631579</v>
      </c>
      <c r="I40" s="201">
        <v>3.8</v>
      </c>
      <c r="J40" s="141">
        <v>18584.7</v>
      </c>
      <c r="K40" s="141"/>
      <c r="L40" s="43">
        <v>1</v>
      </c>
      <c r="M40" s="43">
        <v>0</v>
      </c>
      <c r="N40" s="44">
        <v>1</v>
      </c>
      <c r="O40" s="44" t="s">
        <v>40</v>
      </c>
      <c r="P40" s="143">
        <v>43538</v>
      </c>
      <c r="Q40" s="142">
        <v>43647</v>
      </c>
      <c r="R40" s="142">
        <v>43770</v>
      </c>
      <c r="S40" s="143">
        <v>43816</v>
      </c>
      <c r="T40" s="47"/>
      <c r="U40" s="143"/>
      <c r="V40" s="44" t="s">
        <v>183</v>
      </c>
      <c r="W40" s="131"/>
      <c r="X40" s="131"/>
      <c r="Y40" s="131"/>
      <c r="Z40" s="131"/>
      <c r="AA40" s="131"/>
    </row>
    <row r="41" spans="1:27" s="127" customFormat="1" ht="31.2" x14ac:dyDescent="0.3">
      <c r="A41" s="230" t="s">
        <v>213</v>
      </c>
      <c r="B41" s="230" t="s">
        <v>210</v>
      </c>
      <c r="C41" s="231" t="s">
        <v>37</v>
      </c>
      <c r="D41" s="231" t="s">
        <v>216</v>
      </c>
      <c r="E41" s="230" t="s">
        <v>76</v>
      </c>
      <c r="F41" s="232">
        <v>1</v>
      </c>
      <c r="G41" s="233"/>
      <c r="H41" s="221">
        <f>J41/I41</f>
        <v>11257.736842105263</v>
      </c>
      <c r="I41" s="202">
        <v>3.8</v>
      </c>
      <c r="J41" s="166">
        <v>42779.4</v>
      </c>
      <c r="K41" s="166"/>
      <c r="L41" s="43">
        <v>1</v>
      </c>
      <c r="M41" s="43">
        <v>0</v>
      </c>
      <c r="N41" s="44">
        <v>1</v>
      </c>
      <c r="O41" s="44" t="s">
        <v>40</v>
      </c>
      <c r="P41" s="143">
        <v>43538</v>
      </c>
      <c r="Q41" s="142">
        <v>43647</v>
      </c>
      <c r="R41" s="142">
        <v>43770</v>
      </c>
      <c r="S41" s="143">
        <v>43816</v>
      </c>
      <c r="T41" s="47"/>
      <c r="U41" s="143"/>
      <c r="V41" s="44" t="s">
        <v>183</v>
      </c>
      <c r="W41" s="131"/>
      <c r="X41" s="131"/>
      <c r="Y41" s="131"/>
      <c r="Z41" s="131"/>
      <c r="AA41" s="131"/>
    </row>
    <row r="42" spans="1:27" s="127" customFormat="1" ht="46.8" x14ac:dyDescent="0.3">
      <c r="A42" s="230" t="s">
        <v>73</v>
      </c>
      <c r="B42" s="230" t="s">
        <v>210</v>
      </c>
      <c r="C42" s="231" t="s">
        <v>37</v>
      </c>
      <c r="D42" s="231" t="s">
        <v>267</v>
      </c>
      <c r="E42" s="230" t="s">
        <v>76</v>
      </c>
      <c r="F42" s="232">
        <v>1</v>
      </c>
      <c r="G42" s="233"/>
      <c r="H42" s="221">
        <f>J42/I42</f>
        <v>168067.22689075631</v>
      </c>
      <c r="I42" s="202">
        <v>4.76</v>
      </c>
      <c r="J42" s="166">
        <v>800000</v>
      </c>
      <c r="K42" s="141"/>
      <c r="L42" s="43">
        <v>1</v>
      </c>
      <c r="M42" s="43">
        <v>0</v>
      </c>
      <c r="N42" s="44">
        <v>1</v>
      </c>
      <c r="O42" s="44" t="s">
        <v>40</v>
      </c>
      <c r="P42" s="143">
        <v>44652</v>
      </c>
      <c r="Q42" s="142">
        <f>P42+90</f>
        <v>44742</v>
      </c>
      <c r="R42" s="142">
        <f>Q42+30</f>
        <v>44772</v>
      </c>
      <c r="S42" s="143">
        <f>R42+60</f>
        <v>44832</v>
      </c>
      <c r="T42" s="47"/>
      <c r="U42" s="143"/>
      <c r="V42" s="44" t="s">
        <v>179</v>
      </c>
      <c r="W42" s="131"/>
      <c r="X42" s="131"/>
      <c r="Y42" s="131"/>
      <c r="Z42" s="131"/>
      <c r="AA42" s="131"/>
    </row>
    <row r="43" spans="1:27" ht="14.25" customHeight="1" x14ac:dyDescent="0.3">
      <c r="A43" s="280" t="s">
        <v>57</v>
      </c>
      <c r="B43" s="278"/>
      <c r="C43" s="278"/>
      <c r="D43" s="278"/>
      <c r="E43" s="278"/>
      <c r="F43" s="278"/>
      <c r="G43" s="278"/>
      <c r="H43" s="234">
        <f>SUM(H32:H42)</f>
        <v>686015.87402167311</v>
      </c>
      <c r="I43" s="203"/>
      <c r="J43" s="164">
        <f>SUM(J32:J42)</f>
        <v>3228758.5</v>
      </c>
      <c r="K43" s="253"/>
      <c r="L43" s="59"/>
      <c r="M43" s="59"/>
      <c r="N43" s="60"/>
      <c r="O43" s="61"/>
      <c r="P43" s="62"/>
      <c r="Q43" s="63"/>
      <c r="R43" s="63"/>
      <c r="S43" s="64"/>
      <c r="T43" s="61"/>
      <c r="U43" s="60"/>
      <c r="V43" s="60"/>
    </row>
    <row r="44" spans="1:27" ht="14.25" customHeight="1" x14ac:dyDescent="0.3">
      <c r="A44" s="53"/>
      <c r="B44" s="53"/>
      <c r="C44" s="54"/>
      <c r="D44" s="53"/>
      <c r="E44" s="54"/>
      <c r="F44" s="52"/>
      <c r="G44" s="53"/>
      <c r="H44" s="65"/>
      <c r="I44" s="198"/>
      <c r="J44" s="66"/>
      <c r="K44" s="66"/>
      <c r="L44" s="51"/>
      <c r="M44" s="51"/>
      <c r="N44" s="53"/>
      <c r="O44" s="54"/>
      <c r="P44" s="55"/>
      <c r="Q44" s="56"/>
      <c r="R44" s="56"/>
      <c r="S44" s="57"/>
      <c r="T44" s="54"/>
      <c r="U44" s="53"/>
      <c r="V44" s="53"/>
    </row>
    <row r="45" spans="1:27" ht="15" customHeight="1" x14ac:dyDescent="0.3">
      <c r="A45" s="37">
        <v>3</v>
      </c>
      <c r="B45" s="273" t="s">
        <v>77</v>
      </c>
      <c r="C45" s="274"/>
      <c r="D45" s="274"/>
      <c r="E45" s="274"/>
      <c r="F45" s="274"/>
      <c r="G45" s="274"/>
      <c r="H45" s="274"/>
      <c r="I45" s="274"/>
      <c r="J45" s="274"/>
      <c r="K45" s="275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1"/>
    </row>
    <row r="46" spans="1:27" ht="15" customHeight="1" x14ac:dyDescent="0.3">
      <c r="A46" s="267" t="s">
        <v>14</v>
      </c>
      <c r="B46" s="267" t="s">
        <v>15</v>
      </c>
      <c r="C46" s="269" t="s">
        <v>59</v>
      </c>
      <c r="D46" s="269" t="s">
        <v>60</v>
      </c>
      <c r="E46" s="269" t="s">
        <v>78</v>
      </c>
      <c r="F46" s="276" t="s">
        <v>19</v>
      </c>
      <c r="G46" s="269" t="s">
        <v>20</v>
      </c>
      <c r="H46" s="288"/>
      <c r="I46" s="274"/>
      <c r="J46" s="274"/>
      <c r="K46" s="275"/>
      <c r="L46" s="274"/>
      <c r="M46" s="271"/>
      <c r="N46" s="269" t="s">
        <v>21</v>
      </c>
      <c r="O46" s="269" t="s">
        <v>62</v>
      </c>
      <c r="P46" s="281" t="s">
        <v>63</v>
      </c>
      <c r="Q46" s="274"/>
      <c r="R46" s="274"/>
      <c r="S46" s="271"/>
      <c r="T46" s="269" t="s">
        <v>64</v>
      </c>
      <c r="U46" s="269" t="s">
        <v>25</v>
      </c>
      <c r="V46" s="286" t="s">
        <v>26</v>
      </c>
    </row>
    <row r="47" spans="1:27" ht="43.5" customHeight="1" x14ac:dyDescent="0.3">
      <c r="A47" s="268"/>
      <c r="B47" s="268"/>
      <c r="C47" s="268"/>
      <c r="D47" s="268"/>
      <c r="E47" s="268"/>
      <c r="F47" s="268"/>
      <c r="G47" s="268"/>
      <c r="H47" s="67" t="s">
        <v>65</v>
      </c>
      <c r="I47" s="204"/>
      <c r="J47" s="38" t="s">
        <v>29</v>
      </c>
      <c r="K47" s="67"/>
      <c r="L47" s="68" t="s">
        <v>30</v>
      </c>
      <c r="M47" s="68" t="s">
        <v>31</v>
      </c>
      <c r="N47" s="268"/>
      <c r="O47" s="268"/>
      <c r="P47" s="69" t="s">
        <v>32</v>
      </c>
      <c r="Q47" s="70" t="s">
        <v>33</v>
      </c>
      <c r="R47" s="70" t="s">
        <v>34</v>
      </c>
      <c r="S47" s="41" t="s">
        <v>35</v>
      </c>
      <c r="T47" s="268"/>
      <c r="U47" s="268"/>
      <c r="V47" s="289"/>
    </row>
    <row r="48" spans="1:27" ht="45" customHeight="1" x14ac:dyDescent="0.3">
      <c r="A48" s="171" t="s">
        <v>67</v>
      </c>
      <c r="B48" s="171"/>
      <c r="C48" s="136" t="s">
        <v>37</v>
      </c>
      <c r="D48" s="136" t="s">
        <v>79</v>
      </c>
      <c r="E48" s="44" t="s">
        <v>76</v>
      </c>
      <c r="F48" s="172">
        <v>1</v>
      </c>
      <c r="G48" s="44"/>
      <c r="H48" s="173">
        <f>J48/I48</f>
        <v>39556.962025316454</v>
      </c>
      <c r="I48" s="196">
        <v>5.056</v>
      </c>
      <c r="J48" s="251">
        <v>200000</v>
      </c>
      <c r="K48" s="251"/>
      <c r="L48" s="43">
        <v>1</v>
      </c>
      <c r="M48" s="43">
        <v>0</v>
      </c>
      <c r="N48" s="44">
        <v>2</v>
      </c>
      <c r="O48" s="43" t="s">
        <v>40</v>
      </c>
      <c r="P48" s="143">
        <v>44013</v>
      </c>
      <c r="Q48" s="142">
        <v>44044</v>
      </c>
      <c r="R48" s="142">
        <v>44228</v>
      </c>
      <c r="S48" s="143">
        <v>44774</v>
      </c>
      <c r="T48" s="44"/>
      <c r="U48" s="147"/>
      <c r="V48" s="44" t="s">
        <v>88</v>
      </c>
      <c r="W48" s="150"/>
      <c r="X48" s="150"/>
      <c r="Y48" s="150"/>
      <c r="Z48" s="150"/>
      <c r="AA48" s="150"/>
    </row>
    <row r="49" spans="1:27" ht="45" customHeight="1" x14ac:dyDescent="0.3">
      <c r="A49" s="171" t="s">
        <v>217</v>
      </c>
      <c r="B49" s="171"/>
      <c r="C49" s="136" t="s">
        <v>37</v>
      </c>
      <c r="D49" s="136" t="s">
        <v>227</v>
      </c>
      <c r="E49" s="44" t="s">
        <v>76</v>
      </c>
      <c r="F49" s="172">
        <v>1</v>
      </c>
      <c r="G49" s="44"/>
      <c r="H49" s="173">
        <f>J49/I49</f>
        <v>46807.735363924054</v>
      </c>
      <c r="I49" s="201">
        <v>5.056</v>
      </c>
      <c r="J49" s="141">
        <v>236659.91</v>
      </c>
      <c r="K49" s="141"/>
      <c r="L49" s="43">
        <v>1</v>
      </c>
      <c r="M49" s="43">
        <v>0</v>
      </c>
      <c r="N49" s="44">
        <v>1</v>
      </c>
      <c r="O49" s="43" t="s">
        <v>40</v>
      </c>
      <c r="P49" s="143">
        <v>44348</v>
      </c>
      <c r="Q49" s="143">
        <v>44378</v>
      </c>
      <c r="R49" s="142">
        <v>44409</v>
      </c>
      <c r="S49" s="143">
        <v>44743</v>
      </c>
      <c r="T49" s="44"/>
      <c r="U49" s="147"/>
      <c r="V49" s="266" t="s">
        <v>88</v>
      </c>
      <c r="W49" s="150"/>
      <c r="X49" s="150"/>
      <c r="Y49" s="150"/>
      <c r="Z49" s="150"/>
      <c r="AA49" s="150"/>
    </row>
    <row r="50" spans="1:27" ht="45" hidden="1" customHeight="1" x14ac:dyDescent="0.3">
      <c r="A50" s="171" t="s">
        <v>218</v>
      </c>
      <c r="B50" s="171"/>
      <c r="C50" s="136" t="s">
        <v>37</v>
      </c>
      <c r="D50" s="136" t="s">
        <v>241</v>
      </c>
      <c r="E50" s="44" t="s">
        <v>76</v>
      </c>
      <c r="F50" s="172">
        <v>1</v>
      </c>
      <c r="G50" s="44"/>
      <c r="H50" s="152">
        <v>0</v>
      </c>
      <c r="I50" s="202">
        <v>4.8499999999999996</v>
      </c>
      <c r="J50" s="221">
        <v>0</v>
      </c>
      <c r="K50" s="221"/>
      <c r="L50" s="43">
        <v>1</v>
      </c>
      <c r="M50" s="43">
        <v>0</v>
      </c>
      <c r="N50" s="44">
        <v>1</v>
      </c>
      <c r="O50" s="45" t="s">
        <v>40</v>
      </c>
      <c r="P50" s="143">
        <v>44147</v>
      </c>
      <c r="Q50" s="142">
        <v>44165</v>
      </c>
      <c r="R50" s="142">
        <v>44166</v>
      </c>
      <c r="S50" s="143">
        <v>43831</v>
      </c>
      <c r="T50" s="47"/>
      <c r="U50" s="143"/>
      <c r="V50" s="185" t="s">
        <v>244</v>
      </c>
      <c r="W50" s="150"/>
      <c r="X50" s="150"/>
      <c r="Y50" s="150"/>
      <c r="Z50" s="150"/>
      <c r="AA50" s="150"/>
    </row>
    <row r="51" spans="1:27" ht="45" hidden="1" customHeight="1" x14ac:dyDescent="0.3">
      <c r="A51" s="171" t="s">
        <v>70</v>
      </c>
      <c r="B51" s="171"/>
      <c r="C51" s="136" t="s">
        <v>37</v>
      </c>
      <c r="D51" s="136" t="s">
        <v>226</v>
      </c>
      <c r="E51" s="44" t="s">
        <v>76</v>
      </c>
      <c r="F51" s="172">
        <v>1</v>
      </c>
      <c r="G51" s="44"/>
      <c r="H51" s="152">
        <v>0</v>
      </c>
      <c r="I51" s="202">
        <v>5.31</v>
      </c>
      <c r="J51" s="221">
        <v>0</v>
      </c>
      <c r="K51" s="221"/>
      <c r="L51" s="43">
        <v>1</v>
      </c>
      <c r="M51" s="43">
        <v>0</v>
      </c>
      <c r="N51" s="44">
        <v>1</v>
      </c>
      <c r="O51" s="45" t="s">
        <v>40</v>
      </c>
      <c r="P51" s="143">
        <v>44044</v>
      </c>
      <c r="Q51" s="142">
        <v>44075</v>
      </c>
      <c r="R51" s="142">
        <v>44105</v>
      </c>
      <c r="S51" s="143">
        <v>44501</v>
      </c>
      <c r="T51" s="47"/>
      <c r="U51" s="143"/>
      <c r="V51" s="185" t="s">
        <v>244</v>
      </c>
      <c r="W51" s="150"/>
      <c r="X51" s="150"/>
      <c r="Y51" s="150"/>
      <c r="Z51" s="150"/>
      <c r="AA51" s="150"/>
    </row>
    <row r="52" spans="1:27" ht="57" hidden="1" customHeight="1" x14ac:dyDescent="0.3">
      <c r="A52" s="264" t="s">
        <v>240</v>
      </c>
      <c r="B52" s="264"/>
      <c r="C52" s="231" t="s">
        <v>37</v>
      </c>
      <c r="D52" s="231" t="s">
        <v>242</v>
      </c>
      <c r="E52" s="230" t="s">
        <v>76</v>
      </c>
      <c r="F52" s="232">
        <v>1</v>
      </c>
      <c r="G52" s="230"/>
      <c r="H52" s="221"/>
      <c r="I52" s="202"/>
      <c r="J52" s="221"/>
      <c r="K52" s="141"/>
      <c r="L52" s="43">
        <v>1</v>
      </c>
      <c r="M52" s="43">
        <v>0</v>
      </c>
      <c r="N52" s="44">
        <v>1</v>
      </c>
      <c r="O52" s="45" t="s">
        <v>40</v>
      </c>
      <c r="P52" s="143">
        <v>44621</v>
      </c>
      <c r="Q52" s="143">
        <v>44652</v>
      </c>
      <c r="R52" s="142">
        <v>44682</v>
      </c>
      <c r="S52" s="142">
        <v>44682</v>
      </c>
      <c r="T52" s="47"/>
      <c r="U52" s="143"/>
      <c r="V52" s="185" t="s">
        <v>41</v>
      </c>
      <c r="W52" s="150"/>
      <c r="X52" s="150"/>
      <c r="Y52" s="150"/>
      <c r="Z52" s="150"/>
      <c r="AA52" s="150"/>
    </row>
    <row r="53" spans="1:27" ht="62.4" x14ac:dyDescent="0.3">
      <c r="A53" s="230" t="s">
        <v>174</v>
      </c>
      <c r="B53" s="230" t="s">
        <v>210</v>
      </c>
      <c r="C53" s="231" t="s">
        <v>37</v>
      </c>
      <c r="D53" s="231" t="s">
        <v>268</v>
      </c>
      <c r="E53" s="230" t="s">
        <v>76</v>
      </c>
      <c r="F53" s="232">
        <v>1</v>
      </c>
      <c r="G53" s="233"/>
      <c r="H53" s="221">
        <f>J53/I53</f>
        <v>21008.403361344539</v>
      </c>
      <c r="I53" s="202">
        <v>4.76</v>
      </c>
      <c r="J53" s="166">
        <v>100000</v>
      </c>
      <c r="K53" s="141"/>
      <c r="L53" s="43">
        <v>1</v>
      </c>
      <c r="M53" s="43">
        <v>0</v>
      </c>
      <c r="N53" s="44">
        <v>1</v>
      </c>
      <c r="O53" s="44" t="s">
        <v>40</v>
      </c>
      <c r="P53" s="143">
        <v>44652</v>
      </c>
      <c r="Q53" s="142">
        <f>P53+60</f>
        <v>44712</v>
      </c>
      <c r="R53" s="142">
        <f>Q53+30</f>
        <v>44742</v>
      </c>
      <c r="S53" s="143">
        <f>R53+60</f>
        <v>44802</v>
      </c>
      <c r="T53" s="47"/>
      <c r="U53" s="143"/>
      <c r="V53" s="44" t="s">
        <v>179</v>
      </c>
      <c r="W53" s="150"/>
      <c r="X53" s="150"/>
      <c r="Y53" s="150"/>
      <c r="Z53" s="150"/>
      <c r="AA53" s="150"/>
    </row>
    <row r="54" spans="1:27" ht="14.25" customHeight="1" x14ac:dyDescent="0.3">
      <c r="A54" s="280" t="s">
        <v>57</v>
      </c>
      <c r="B54" s="278"/>
      <c r="C54" s="278"/>
      <c r="D54" s="278"/>
      <c r="E54" s="278"/>
      <c r="F54" s="278"/>
      <c r="G54" s="278"/>
      <c r="H54" s="238">
        <f>SUM(H48:H53)</f>
        <v>107373.10075058504</v>
      </c>
      <c r="I54" s="203"/>
      <c r="J54" s="238">
        <f>SUM(J48:J53)</f>
        <v>536659.91</v>
      </c>
      <c r="K54" s="254"/>
      <c r="L54" s="59"/>
      <c r="M54" s="59"/>
      <c r="N54" s="60"/>
      <c r="O54" s="61"/>
      <c r="P54" s="62"/>
      <c r="Q54" s="63"/>
      <c r="R54" s="63"/>
      <c r="S54" s="64"/>
      <c r="T54" s="61"/>
      <c r="U54" s="60"/>
      <c r="V54" s="60"/>
    </row>
    <row r="55" spans="1:27" ht="14.25" customHeight="1" x14ac:dyDescent="0.3">
      <c r="A55" s="53"/>
      <c r="B55" s="53"/>
      <c r="C55" s="54"/>
      <c r="D55" s="53"/>
      <c r="E55" s="54"/>
      <c r="F55" s="52"/>
      <c r="G55" s="53"/>
      <c r="H55" s="66"/>
      <c r="I55" s="198"/>
      <c r="J55" s="66"/>
      <c r="K55" s="66"/>
      <c r="L55" s="71"/>
      <c r="M55" s="71"/>
      <c r="N55" s="72"/>
      <c r="O55" s="73"/>
      <c r="P55" s="55"/>
      <c r="Q55" s="56"/>
      <c r="R55" s="56"/>
      <c r="S55" s="57"/>
      <c r="T55" s="54"/>
      <c r="U55" s="53"/>
      <c r="V55" s="53"/>
    </row>
    <row r="56" spans="1:27" ht="15" customHeight="1" x14ac:dyDescent="0.3">
      <c r="A56" s="37">
        <v>4</v>
      </c>
      <c r="B56" s="273" t="s">
        <v>80</v>
      </c>
      <c r="C56" s="274"/>
      <c r="D56" s="274"/>
      <c r="E56" s="274"/>
      <c r="F56" s="274"/>
      <c r="G56" s="274"/>
      <c r="H56" s="274"/>
      <c r="I56" s="274"/>
      <c r="J56" s="274"/>
      <c r="K56" s="275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85"/>
    </row>
    <row r="57" spans="1:27" ht="15" customHeight="1" x14ac:dyDescent="0.3">
      <c r="A57" s="267" t="s">
        <v>14</v>
      </c>
      <c r="B57" s="267" t="s">
        <v>15</v>
      </c>
      <c r="C57" s="269" t="s">
        <v>59</v>
      </c>
      <c r="D57" s="269" t="s">
        <v>60</v>
      </c>
      <c r="E57" s="269" t="s">
        <v>81</v>
      </c>
      <c r="F57" s="273"/>
      <c r="G57" s="271"/>
      <c r="H57" s="279"/>
      <c r="I57" s="274"/>
      <c r="J57" s="274"/>
      <c r="K57" s="275"/>
      <c r="L57" s="274"/>
      <c r="M57" s="271"/>
      <c r="N57" s="269" t="s">
        <v>21</v>
      </c>
      <c r="O57" s="269" t="s">
        <v>62</v>
      </c>
      <c r="P57" s="279" t="s">
        <v>63</v>
      </c>
      <c r="Q57" s="274"/>
      <c r="R57" s="274"/>
      <c r="S57" s="271"/>
      <c r="T57" s="269" t="s">
        <v>64</v>
      </c>
      <c r="U57" s="269" t="s">
        <v>25</v>
      </c>
      <c r="V57" s="286" t="s">
        <v>26</v>
      </c>
    </row>
    <row r="58" spans="1:27" ht="48.75" customHeight="1" x14ac:dyDescent="0.3">
      <c r="A58" s="268"/>
      <c r="B58" s="268"/>
      <c r="C58" s="268"/>
      <c r="D58" s="268"/>
      <c r="E58" s="268"/>
      <c r="F58" s="279" t="s">
        <v>20</v>
      </c>
      <c r="G58" s="271"/>
      <c r="H58" s="38" t="s">
        <v>65</v>
      </c>
      <c r="I58" s="199"/>
      <c r="J58" s="38" t="s">
        <v>29</v>
      </c>
      <c r="K58" s="38"/>
      <c r="L58" s="74" t="s">
        <v>30</v>
      </c>
      <c r="M58" s="39" t="s">
        <v>31</v>
      </c>
      <c r="N58" s="268"/>
      <c r="O58" s="268"/>
      <c r="P58" s="40" t="s">
        <v>32</v>
      </c>
      <c r="Q58" s="41" t="s">
        <v>33</v>
      </c>
      <c r="R58" s="41" t="s">
        <v>34</v>
      </c>
      <c r="S58" s="41" t="s">
        <v>35</v>
      </c>
      <c r="T58" s="268"/>
      <c r="U58" s="268"/>
      <c r="V58" s="287"/>
    </row>
    <row r="59" spans="1:27" s="127" customFormat="1" ht="46.8" x14ac:dyDescent="0.3">
      <c r="A59" s="44" t="s">
        <v>82</v>
      </c>
      <c r="B59" s="44" t="s">
        <v>83</v>
      </c>
      <c r="C59" s="136" t="s">
        <v>37</v>
      </c>
      <c r="D59" s="136" t="s">
        <v>84</v>
      </c>
      <c r="E59" s="44" t="s">
        <v>85</v>
      </c>
      <c r="F59" s="270" t="s">
        <v>86</v>
      </c>
      <c r="G59" s="271"/>
      <c r="H59" s="217">
        <f t="shared" ref="H59:H64" si="1">J59/I59</f>
        <v>164214.87368421053</v>
      </c>
      <c r="I59" s="218">
        <v>3.8</v>
      </c>
      <c r="J59" s="219">
        <v>624016.52</v>
      </c>
      <c r="K59" s="219"/>
      <c r="L59" s="43">
        <v>1</v>
      </c>
      <c r="M59" s="43">
        <v>0</v>
      </c>
      <c r="N59" s="44">
        <v>2</v>
      </c>
      <c r="O59" s="43" t="s">
        <v>49</v>
      </c>
      <c r="P59" s="167">
        <v>42948</v>
      </c>
      <c r="Q59" s="142">
        <v>43020</v>
      </c>
      <c r="R59" s="142">
        <v>43217</v>
      </c>
      <c r="S59" s="167">
        <v>43525</v>
      </c>
      <c r="T59" s="47"/>
      <c r="U59" s="143" t="s">
        <v>87</v>
      </c>
      <c r="V59" s="44" t="s">
        <v>183</v>
      </c>
    </row>
    <row r="60" spans="1:27" s="127" customFormat="1" ht="46.8" x14ac:dyDescent="0.3">
      <c r="A60" s="44" t="s">
        <v>89</v>
      </c>
      <c r="B60" s="44" t="s">
        <v>90</v>
      </c>
      <c r="C60" s="136" t="s">
        <v>37</v>
      </c>
      <c r="D60" s="136" t="s">
        <v>91</v>
      </c>
      <c r="E60" s="44" t="s">
        <v>85</v>
      </c>
      <c r="F60" s="270" t="s">
        <v>92</v>
      </c>
      <c r="G60" s="271"/>
      <c r="H60" s="217">
        <v>86359.971456268846</v>
      </c>
      <c r="I60" s="218">
        <v>3.71</v>
      </c>
      <c r="J60" s="219">
        <v>320706.39</v>
      </c>
      <c r="K60" s="219"/>
      <c r="L60" s="43">
        <v>1</v>
      </c>
      <c r="M60" s="43">
        <v>0</v>
      </c>
      <c r="N60" s="44">
        <v>2</v>
      </c>
      <c r="O60" s="43" t="s">
        <v>49</v>
      </c>
      <c r="P60" s="167">
        <v>42917</v>
      </c>
      <c r="Q60" s="142">
        <v>43010</v>
      </c>
      <c r="R60" s="142">
        <v>43199</v>
      </c>
      <c r="S60" s="167">
        <f>R60+(8*30.5)</f>
        <v>43443</v>
      </c>
      <c r="T60" s="47"/>
      <c r="U60" s="143" t="s">
        <v>93</v>
      </c>
      <c r="V60" s="44" t="s">
        <v>183</v>
      </c>
    </row>
    <row r="61" spans="1:27" s="127" customFormat="1" ht="46.8" x14ac:dyDescent="0.3">
      <c r="A61" s="44" t="s">
        <v>94</v>
      </c>
      <c r="B61" s="44" t="s">
        <v>95</v>
      </c>
      <c r="C61" s="136" t="s">
        <v>37</v>
      </c>
      <c r="D61" s="136" t="s">
        <v>96</v>
      </c>
      <c r="E61" s="44" t="s">
        <v>85</v>
      </c>
      <c r="F61" s="272" t="s">
        <v>92</v>
      </c>
      <c r="G61" s="271"/>
      <c r="H61" s="217">
        <v>91966.086249653599</v>
      </c>
      <c r="I61" s="218">
        <v>3.9849999999999999</v>
      </c>
      <c r="J61" s="219">
        <v>366529.18</v>
      </c>
      <c r="K61" s="219"/>
      <c r="L61" s="43">
        <v>1</v>
      </c>
      <c r="M61" s="43">
        <v>0</v>
      </c>
      <c r="N61" s="44">
        <v>2</v>
      </c>
      <c r="O61" s="43" t="s">
        <v>40</v>
      </c>
      <c r="P61" s="167">
        <v>42967</v>
      </c>
      <c r="Q61" s="142">
        <v>43040</v>
      </c>
      <c r="R61" s="142">
        <v>43281</v>
      </c>
      <c r="S61" s="167">
        <f>R61+(9*30.5)</f>
        <v>43555.5</v>
      </c>
      <c r="T61" s="47"/>
      <c r="U61" s="143"/>
      <c r="V61" s="44" t="s">
        <v>183</v>
      </c>
    </row>
    <row r="62" spans="1:27" s="127" customFormat="1" ht="46.8" x14ac:dyDescent="0.3">
      <c r="A62" s="44" t="s">
        <v>97</v>
      </c>
      <c r="B62" s="44" t="s">
        <v>98</v>
      </c>
      <c r="C62" s="136" t="s">
        <v>37</v>
      </c>
      <c r="D62" s="136" t="s">
        <v>99</v>
      </c>
      <c r="E62" s="44" t="s">
        <v>85</v>
      </c>
      <c r="F62" s="272" t="s">
        <v>100</v>
      </c>
      <c r="G62" s="271"/>
      <c r="H62" s="217">
        <v>198642.76779400205</v>
      </c>
      <c r="I62" s="218">
        <v>4.0827257846156932</v>
      </c>
      <c r="J62" s="219">
        <f>747203.95+63800</f>
        <v>811003.95</v>
      </c>
      <c r="K62" s="219"/>
      <c r="L62" s="43">
        <v>0.9365</v>
      </c>
      <c r="M62" s="43">
        <v>6.3500000000000001E-2</v>
      </c>
      <c r="N62" s="44">
        <v>2</v>
      </c>
      <c r="O62" s="43" t="s">
        <v>40</v>
      </c>
      <c r="P62" s="167">
        <v>43038</v>
      </c>
      <c r="Q62" s="142">
        <v>43048</v>
      </c>
      <c r="R62" s="168">
        <v>43435</v>
      </c>
      <c r="S62" s="167">
        <f>R62+(9*30.5)</f>
        <v>43709.5</v>
      </c>
      <c r="T62" s="47"/>
      <c r="U62" s="143"/>
      <c r="V62" s="44" t="s">
        <v>183</v>
      </c>
    </row>
    <row r="63" spans="1:27" s="127" customFormat="1" ht="81.45" customHeight="1" x14ac:dyDescent="0.3">
      <c r="A63" s="44" t="s">
        <v>101</v>
      </c>
      <c r="B63" s="44" t="s">
        <v>102</v>
      </c>
      <c r="C63" s="136" t="s">
        <v>37</v>
      </c>
      <c r="D63" s="136" t="s">
        <v>103</v>
      </c>
      <c r="E63" s="44" t="s">
        <v>104</v>
      </c>
      <c r="F63" s="272" t="s">
        <v>105</v>
      </c>
      <c r="G63" s="271"/>
      <c r="H63" s="217">
        <v>207626.85849202157</v>
      </c>
      <c r="I63" s="218">
        <v>4.8331535105250412</v>
      </c>
      <c r="J63" s="219">
        <v>1003492.48</v>
      </c>
      <c r="K63" s="219"/>
      <c r="L63" s="43">
        <v>1</v>
      </c>
      <c r="M63" s="43">
        <v>0</v>
      </c>
      <c r="N63" s="44">
        <v>2</v>
      </c>
      <c r="O63" s="43" t="s">
        <v>49</v>
      </c>
      <c r="P63" s="167">
        <v>43040</v>
      </c>
      <c r="Q63" s="142">
        <v>43129</v>
      </c>
      <c r="R63" s="168">
        <v>43475</v>
      </c>
      <c r="S63" s="167">
        <v>44195</v>
      </c>
      <c r="T63" s="47"/>
      <c r="U63" s="143"/>
      <c r="V63" s="44" t="s">
        <v>88</v>
      </c>
    </row>
    <row r="64" spans="1:27" ht="45.75" hidden="1" customHeight="1" x14ac:dyDescent="0.3">
      <c r="A64" s="44" t="s">
        <v>106</v>
      </c>
      <c r="B64" s="44" t="s">
        <v>107</v>
      </c>
      <c r="C64" s="136" t="s">
        <v>37</v>
      </c>
      <c r="D64" s="136" t="s">
        <v>108</v>
      </c>
      <c r="E64" s="44" t="s">
        <v>85</v>
      </c>
      <c r="F64" s="272" t="s">
        <v>109</v>
      </c>
      <c r="G64" s="271"/>
      <c r="H64" s="217">
        <f t="shared" si="1"/>
        <v>162520.77368421052</v>
      </c>
      <c r="I64" s="218">
        <v>3.8</v>
      </c>
      <c r="J64" s="219">
        <v>617578.93999999994</v>
      </c>
      <c r="K64" s="219"/>
      <c r="L64" s="43">
        <v>1</v>
      </c>
      <c r="M64" s="43">
        <v>0</v>
      </c>
      <c r="N64" s="44">
        <v>2</v>
      </c>
      <c r="O64" s="43" t="s">
        <v>40</v>
      </c>
      <c r="P64" s="167">
        <v>43072</v>
      </c>
      <c r="Q64" s="142">
        <f>P64+35</f>
        <v>43107</v>
      </c>
      <c r="R64" s="168">
        <v>43350</v>
      </c>
      <c r="S64" s="167">
        <f>R64+(7*30.5)</f>
        <v>43563.5</v>
      </c>
      <c r="T64" s="47"/>
      <c r="U64" s="143"/>
      <c r="V64" s="44" t="s">
        <v>88</v>
      </c>
    </row>
    <row r="65" spans="1:27" s="127" customFormat="1" ht="33.75" customHeight="1" x14ac:dyDescent="0.3">
      <c r="A65" s="44" t="s">
        <v>110</v>
      </c>
      <c r="B65" s="44" t="s">
        <v>73</v>
      </c>
      <c r="C65" s="136" t="s">
        <v>37</v>
      </c>
      <c r="D65" s="136" t="s">
        <v>111</v>
      </c>
      <c r="E65" s="44" t="s">
        <v>85</v>
      </c>
      <c r="F65" s="272"/>
      <c r="G65" s="271"/>
      <c r="H65" s="217">
        <f>J65/I65</f>
        <v>160688.61946202532</v>
      </c>
      <c r="I65" s="218">
        <v>5.056</v>
      </c>
      <c r="J65" s="219">
        <v>812441.66</v>
      </c>
      <c r="K65" s="219"/>
      <c r="L65" s="43">
        <v>1</v>
      </c>
      <c r="M65" s="43">
        <v>0</v>
      </c>
      <c r="N65" s="44">
        <v>2</v>
      </c>
      <c r="O65" s="43" t="s">
        <v>40</v>
      </c>
      <c r="P65" s="167">
        <v>43770</v>
      </c>
      <c r="Q65" s="142">
        <f>P65+45</f>
        <v>43815</v>
      </c>
      <c r="R65" s="142">
        <v>43983</v>
      </c>
      <c r="S65" s="167">
        <v>44531</v>
      </c>
      <c r="T65" s="47"/>
      <c r="U65" s="143"/>
      <c r="V65" s="266" t="s">
        <v>183</v>
      </c>
      <c r="W65" s="131"/>
      <c r="X65" s="131"/>
      <c r="Y65" s="131"/>
      <c r="Z65" s="131"/>
      <c r="AA65" s="131"/>
    </row>
    <row r="66" spans="1:27" s="127" customFormat="1" ht="22.5" customHeight="1" x14ac:dyDescent="0.3">
      <c r="A66" s="44" t="s">
        <v>112</v>
      </c>
      <c r="B66" s="44" t="s">
        <v>101</v>
      </c>
      <c r="C66" s="136" t="s">
        <v>37</v>
      </c>
      <c r="D66" s="136" t="s">
        <v>113</v>
      </c>
      <c r="E66" s="44" t="s">
        <v>85</v>
      </c>
      <c r="F66" s="272"/>
      <c r="G66" s="271"/>
      <c r="H66" s="173">
        <f>J66/I66</f>
        <v>66176.470588235301</v>
      </c>
      <c r="I66" s="218">
        <v>4.76</v>
      </c>
      <c r="J66" s="219">
        <v>315000</v>
      </c>
      <c r="K66" s="219">
        <v>57609.68</v>
      </c>
      <c r="L66" s="260">
        <f>1-M66</f>
        <v>0.8453886651575987</v>
      </c>
      <c r="M66" s="260">
        <f>K66/(J66+K66)</f>
        <v>0.1546113348424013</v>
      </c>
      <c r="N66" s="44">
        <v>1</v>
      </c>
      <c r="O66" s="43" t="s">
        <v>40</v>
      </c>
      <c r="P66" s="142">
        <v>44593</v>
      </c>
      <c r="Q66" s="142">
        <v>44652</v>
      </c>
      <c r="R66" s="142">
        <v>44713</v>
      </c>
      <c r="S66" s="142">
        <v>44835</v>
      </c>
      <c r="T66" s="47"/>
      <c r="U66" s="143"/>
      <c r="V66" s="265" t="s">
        <v>179</v>
      </c>
    </row>
    <row r="67" spans="1:27" s="127" customFormat="1" ht="35.700000000000003" customHeight="1" x14ac:dyDescent="0.3">
      <c r="A67" s="239">
        <v>43712</v>
      </c>
      <c r="B67" s="230" t="s">
        <v>101</v>
      </c>
      <c r="C67" s="231" t="s">
        <v>37</v>
      </c>
      <c r="D67" s="231" t="s">
        <v>199</v>
      </c>
      <c r="E67" s="230" t="s">
        <v>104</v>
      </c>
      <c r="F67" s="282"/>
      <c r="G67" s="283"/>
      <c r="H67" s="173">
        <f>J67/I67</f>
        <v>397192.36550632911</v>
      </c>
      <c r="I67" s="218">
        <v>5.056</v>
      </c>
      <c r="J67" s="219">
        <v>2008204.6</v>
      </c>
      <c r="K67" s="219">
        <v>35262.300000000003</v>
      </c>
      <c r="L67" s="260">
        <f>1-M67</f>
        <v>0.98274388491440701</v>
      </c>
      <c r="M67" s="260">
        <f>K67/(J67+K67)</f>
        <v>1.7256115085593018E-2</v>
      </c>
      <c r="N67" s="44">
        <v>1</v>
      </c>
      <c r="O67" s="43" t="s">
        <v>40</v>
      </c>
      <c r="P67" s="167">
        <v>43678</v>
      </c>
      <c r="Q67" s="142">
        <f>P67+35</f>
        <v>43713</v>
      </c>
      <c r="R67" s="167">
        <v>44649</v>
      </c>
      <c r="S67" s="167">
        <v>44710</v>
      </c>
      <c r="T67" s="47"/>
      <c r="U67" s="143"/>
      <c r="V67" s="265" t="s">
        <v>183</v>
      </c>
    </row>
    <row r="68" spans="1:27" ht="14.25" customHeight="1" x14ac:dyDescent="0.3">
      <c r="A68" s="299" t="s">
        <v>57</v>
      </c>
      <c r="B68" s="278"/>
      <c r="C68" s="278"/>
      <c r="D68" s="278"/>
      <c r="E68" s="278"/>
      <c r="F68" s="278"/>
      <c r="G68" s="278"/>
      <c r="H68" s="240">
        <f>SUM(H59:H67)</f>
        <v>1535388.7869169568</v>
      </c>
      <c r="I68" s="197"/>
      <c r="J68" s="158">
        <f>SUM(J59:J67)</f>
        <v>6878973.7200000007</v>
      </c>
      <c r="K68" s="255"/>
      <c r="L68" s="59"/>
      <c r="M68" s="59"/>
      <c r="N68" s="60"/>
      <c r="O68" s="61"/>
      <c r="P68" s="62"/>
      <c r="Q68" s="63"/>
      <c r="R68" s="63"/>
      <c r="S68" s="64"/>
      <c r="T68" s="61"/>
      <c r="U68" s="60"/>
      <c r="V68" s="60"/>
    </row>
    <row r="69" spans="1:27" ht="14.25" customHeight="1" x14ac:dyDescent="0.3">
      <c r="A69" s="53"/>
      <c r="B69" s="53"/>
      <c r="C69" s="61"/>
      <c r="D69" s="60"/>
      <c r="E69" s="61"/>
      <c r="F69" s="75"/>
      <c r="G69" s="76"/>
      <c r="H69" s="77"/>
      <c r="I69" s="205"/>
      <c r="J69" s="77"/>
      <c r="K69" s="77"/>
      <c r="L69" s="59"/>
      <c r="M69" s="59"/>
      <c r="N69" s="60"/>
      <c r="O69" s="61"/>
      <c r="P69" s="62"/>
      <c r="Q69" s="63"/>
      <c r="R69" s="63"/>
      <c r="S69" s="64"/>
      <c r="T69" s="61"/>
      <c r="U69" s="60"/>
      <c r="V69" s="60"/>
    </row>
    <row r="70" spans="1:27" ht="15" customHeight="1" x14ac:dyDescent="0.3">
      <c r="A70" s="37">
        <v>5</v>
      </c>
      <c r="B70" s="273" t="s">
        <v>114</v>
      </c>
      <c r="C70" s="274"/>
      <c r="D70" s="274"/>
      <c r="E70" s="274"/>
      <c r="F70" s="274"/>
      <c r="G70" s="274"/>
      <c r="H70" s="274"/>
      <c r="I70" s="274"/>
      <c r="J70" s="274"/>
      <c r="K70" s="275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1"/>
    </row>
    <row r="71" spans="1:27" ht="15" customHeight="1" x14ac:dyDescent="0.3">
      <c r="A71" s="267" t="s">
        <v>14</v>
      </c>
      <c r="B71" s="267" t="s">
        <v>15</v>
      </c>
      <c r="C71" s="269" t="s">
        <v>59</v>
      </c>
      <c r="D71" s="269" t="s">
        <v>60</v>
      </c>
      <c r="E71" s="269" t="s">
        <v>115</v>
      </c>
      <c r="F71" s="273"/>
      <c r="G71" s="271"/>
      <c r="H71" s="284"/>
      <c r="I71" s="274"/>
      <c r="J71" s="274"/>
      <c r="K71" s="275"/>
      <c r="L71" s="274"/>
      <c r="M71" s="271"/>
      <c r="N71" s="269" t="s">
        <v>21</v>
      </c>
      <c r="O71" s="269" t="s">
        <v>62</v>
      </c>
      <c r="P71" s="279" t="s">
        <v>63</v>
      </c>
      <c r="Q71" s="274"/>
      <c r="R71" s="274"/>
      <c r="S71" s="271"/>
      <c r="T71" s="269" t="s">
        <v>64</v>
      </c>
      <c r="U71" s="269" t="s">
        <v>25</v>
      </c>
      <c r="V71" s="269" t="s">
        <v>26</v>
      </c>
    </row>
    <row r="72" spans="1:27" ht="61.5" customHeight="1" x14ac:dyDescent="0.3">
      <c r="A72" s="268"/>
      <c r="B72" s="268"/>
      <c r="C72" s="268"/>
      <c r="D72" s="268"/>
      <c r="E72" s="268"/>
      <c r="F72" s="279" t="s">
        <v>20</v>
      </c>
      <c r="G72" s="271"/>
      <c r="H72" s="38" t="s">
        <v>65</v>
      </c>
      <c r="I72" s="199"/>
      <c r="J72" s="38" t="s">
        <v>29</v>
      </c>
      <c r="K72" s="38"/>
      <c r="L72" s="74" t="s">
        <v>30</v>
      </c>
      <c r="M72" s="39" t="s">
        <v>31</v>
      </c>
      <c r="N72" s="268"/>
      <c r="O72" s="268"/>
      <c r="P72" s="40" t="s">
        <v>32</v>
      </c>
      <c r="Q72" s="41" t="s">
        <v>33</v>
      </c>
      <c r="R72" s="41" t="s">
        <v>34</v>
      </c>
      <c r="S72" s="41" t="s">
        <v>116</v>
      </c>
      <c r="T72" s="268"/>
      <c r="U72" s="268"/>
      <c r="V72" s="268"/>
    </row>
    <row r="73" spans="1:27" s="127" customFormat="1" ht="30" customHeight="1" x14ac:dyDescent="0.3">
      <c r="A73" s="44" t="s">
        <v>117</v>
      </c>
      <c r="B73" s="44" t="s">
        <v>118</v>
      </c>
      <c r="C73" s="44" t="s">
        <v>37</v>
      </c>
      <c r="D73" s="136" t="s">
        <v>229</v>
      </c>
      <c r="E73" s="43" t="s">
        <v>119</v>
      </c>
      <c r="F73" s="294" t="s">
        <v>197</v>
      </c>
      <c r="G73" s="271"/>
      <c r="H73" s="217">
        <f>J73/I73</f>
        <v>98800</v>
      </c>
      <c r="I73" s="219">
        <v>4.5</v>
      </c>
      <c r="J73" s="219">
        <v>444600</v>
      </c>
      <c r="K73" s="219"/>
      <c r="L73" s="43">
        <v>1</v>
      </c>
      <c r="M73" s="43">
        <v>0</v>
      </c>
      <c r="N73" s="137">
        <v>1</v>
      </c>
      <c r="O73" s="43" t="s">
        <v>49</v>
      </c>
      <c r="P73" s="43"/>
      <c r="Q73" s="142">
        <f t="shared" ref="Q73:Q79" si="2">R73-120</f>
        <v>42797</v>
      </c>
      <c r="R73" s="142">
        <f>[1]ORÇAMENTO!K77</f>
        <v>42917</v>
      </c>
      <c r="S73" s="143">
        <v>44593</v>
      </c>
      <c r="T73" s="47"/>
      <c r="U73" s="44"/>
      <c r="V73" s="265" t="s">
        <v>183</v>
      </c>
    </row>
    <row r="74" spans="1:27" s="127" customFormat="1" ht="30" customHeight="1" x14ac:dyDescent="0.3">
      <c r="A74" s="44" t="s">
        <v>120</v>
      </c>
      <c r="B74" s="44" t="s">
        <v>121</v>
      </c>
      <c r="C74" s="44" t="s">
        <v>37</v>
      </c>
      <c r="D74" s="136" t="s">
        <v>230</v>
      </c>
      <c r="E74" s="43" t="s">
        <v>119</v>
      </c>
      <c r="F74" s="294" t="s">
        <v>122</v>
      </c>
      <c r="G74" s="271"/>
      <c r="H74" s="217">
        <f>J74/I74</f>
        <v>114146.34146341465</v>
      </c>
      <c r="I74" s="219">
        <v>4.0999999999999996</v>
      </c>
      <c r="J74" s="219">
        <v>468000</v>
      </c>
      <c r="K74" s="219"/>
      <c r="L74" s="43">
        <v>1</v>
      </c>
      <c r="M74" s="43">
        <v>0</v>
      </c>
      <c r="N74" s="137">
        <v>1</v>
      </c>
      <c r="O74" s="43" t="s">
        <v>40</v>
      </c>
      <c r="P74" s="43"/>
      <c r="Q74" s="142">
        <f t="shared" si="2"/>
        <v>42828</v>
      </c>
      <c r="R74" s="142">
        <f>[1]ORÇAMENTO!K78</f>
        <v>42948</v>
      </c>
      <c r="S74" s="143">
        <v>44743</v>
      </c>
      <c r="T74" s="47"/>
      <c r="U74" s="44"/>
      <c r="V74" s="44" t="s">
        <v>88</v>
      </c>
    </row>
    <row r="75" spans="1:27" s="127" customFormat="1" ht="30" customHeight="1" x14ac:dyDescent="0.3">
      <c r="A75" s="44" t="s">
        <v>123</v>
      </c>
      <c r="B75" s="44" t="s">
        <v>124</v>
      </c>
      <c r="C75" s="44" t="s">
        <v>37</v>
      </c>
      <c r="D75" s="136" t="s">
        <v>261</v>
      </c>
      <c r="E75" s="43" t="s">
        <v>119</v>
      </c>
      <c r="F75" s="294" t="s">
        <v>125</v>
      </c>
      <c r="G75" s="271"/>
      <c r="H75" s="173">
        <f>J75/I75</f>
        <v>117000</v>
      </c>
      <c r="I75" s="219">
        <v>4</v>
      </c>
      <c r="J75" s="219">
        <v>468000</v>
      </c>
      <c r="K75" s="219"/>
      <c r="L75" s="43">
        <v>1</v>
      </c>
      <c r="M75" s="43">
        <v>0</v>
      </c>
      <c r="N75" s="137">
        <v>1</v>
      </c>
      <c r="O75" s="43" t="s">
        <v>40</v>
      </c>
      <c r="P75" s="43"/>
      <c r="Q75" s="142">
        <f t="shared" si="2"/>
        <v>42828</v>
      </c>
      <c r="R75" s="142">
        <f>[1]ORÇAMENTO!K79</f>
        <v>42948</v>
      </c>
      <c r="S75" s="143">
        <v>44743</v>
      </c>
      <c r="T75" s="47"/>
      <c r="U75" s="44"/>
      <c r="V75" s="44" t="s">
        <v>88</v>
      </c>
    </row>
    <row r="76" spans="1:27" s="127" customFormat="1" ht="30" customHeight="1" x14ac:dyDescent="0.3">
      <c r="A76" s="44" t="s">
        <v>126</v>
      </c>
      <c r="B76" s="44" t="s">
        <v>127</v>
      </c>
      <c r="C76" s="44" t="s">
        <v>37</v>
      </c>
      <c r="D76" s="136" t="s">
        <v>228</v>
      </c>
      <c r="E76" s="43" t="s">
        <v>119</v>
      </c>
      <c r="F76" s="294" t="s">
        <v>128</v>
      </c>
      <c r="G76" s="271"/>
      <c r="H76" s="173">
        <f>J76/I76</f>
        <v>107615.95848763322</v>
      </c>
      <c r="I76" s="218">
        <v>4.2763174390430603</v>
      </c>
      <c r="J76" s="219">
        <v>460200</v>
      </c>
      <c r="K76" s="219"/>
      <c r="L76" s="43">
        <v>1</v>
      </c>
      <c r="M76" s="43">
        <v>0</v>
      </c>
      <c r="N76" s="137">
        <v>1</v>
      </c>
      <c r="O76" s="43" t="s">
        <v>40</v>
      </c>
      <c r="P76" s="43"/>
      <c r="Q76" s="142">
        <f t="shared" si="2"/>
        <v>42828</v>
      </c>
      <c r="R76" s="142">
        <f>[1]ORÇAMENTO!K80</f>
        <v>42948</v>
      </c>
      <c r="S76" s="143">
        <v>44743</v>
      </c>
      <c r="T76" s="47"/>
      <c r="U76" s="44" t="s">
        <v>129</v>
      </c>
      <c r="V76" s="44" t="s">
        <v>88</v>
      </c>
    </row>
    <row r="77" spans="1:27" s="127" customFormat="1" ht="30" customHeight="1" x14ac:dyDescent="0.3">
      <c r="A77" s="44" t="s">
        <v>130</v>
      </c>
      <c r="B77" s="44" t="s">
        <v>131</v>
      </c>
      <c r="C77" s="44" t="s">
        <v>37</v>
      </c>
      <c r="D77" s="136" t="s">
        <v>234</v>
      </c>
      <c r="E77" s="43" t="s">
        <v>119</v>
      </c>
      <c r="F77" s="294" t="s">
        <v>132</v>
      </c>
      <c r="G77" s="271"/>
      <c r="H77" s="173">
        <f>J77/I77</f>
        <v>64800</v>
      </c>
      <c r="I77" s="219">
        <v>4</v>
      </c>
      <c r="J77" s="219">
        <v>259200</v>
      </c>
      <c r="K77" s="219"/>
      <c r="L77" s="43">
        <v>1</v>
      </c>
      <c r="M77" s="43">
        <v>0</v>
      </c>
      <c r="N77" s="137">
        <v>1</v>
      </c>
      <c r="O77" s="43" t="s">
        <v>40</v>
      </c>
      <c r="P77" s="43"/>
      <c r="Q77" s="142">
        <f t="shared" si="2"/>
        <v>42920</v>
      </c>
      <c r="R77" s="142">
        <v>43040</v>
      </c>
      <c r="S77" s="143">
        <v>44501</v>
      </c>
      <c r="T77" s="47"/>
      <c r="U77" s="44"/>
      <c r="V77" s="265" t="s">
        <v>183</v>
      </c>
    </row>
    <row r="78" spans="1:27" s="127" customFormat="1" ht="30" customHeight="1" x14ac:dyDescent="0.3">
      <c r="A78" s="44" t="s">
        <v>133</v>
      </c>
      <c r="B78" s="44" t="s">
        <v>134</v>
      </c>
      <c r="C78" s="44" t="s">
        <v>37</v>
      </c>
      <c r="D78" s="136" t="s">
        <v>233</v>
      </c>
      <c r="E78" s="43" t="s">
        <v>119</v>
      </c>
      <c r="F78" s="294" t="s">
        <v>135</v>
      </c>
      <c r="G78" s="271"/>
      <c r="H78" s="217">
        <v>98924.709244921803</v>
      </c>
      <c r="I78" s="218">
        <v>4.1000878657707158</v>
      </c>
      <c r="J78" s="219">
        <v>405600</v>
      </c>
      <c r="K78" s="219"/>
      <c r="L78" s="43">
        <v>1</v>
      </c>
      <c r="M78" s="43">
        <v>0</v>
      </c>
      <c r="N78" s="137">
        <v>1</v>
      </c>
      <c r="O78" s="151" t="s">
        <v>40</v>
      </c>
      <c r="P78" s="151"/>
      <c r="Q78" s="142">
        <f t="shared" si="2"/>
        <v>42828</v>
      </c>
      <c r="R78" s="142">
        <f>[1]ORÇAMENTO!K82</f>
        <v>42948</v>
      </c>
      <c r="S78" s="143">
        <v>44501</v>
      </c>
      <c r="T78" s="47"/>
      <c r="U78" s="44"/>
      <c r="V78" s="265" t="s">
        <v>183</v>
      </c>
    </row>
    <row r="79" spans="1:27" s="127" customFormat="1" ht="30" customHeight="1" x14ac:dyDescent="0.3">
      <c r="A79" s="44" t="s">
        <v>136</v>
      </c>
      <c r="B79" s="44" t="s">
        <v>137</v>
      </c>
      <c r="C79" s="44" t="s">
        <v>37</v>
      </c>
      <c r="D79" s="136" t="s">
        <v>254</v>
      </c>
      <c r="E79" s="43" t="s">
        <v>119</v>
      </c>
      <c r="F79" s="294" t="s">
        <v>138</v>
      </c>
      <c r="G79" s="271"/>
      <c r="H79" s="217">
        <f t="shared" ref="H79:H92" si="3">J79/I79</f>
        <v>53398.639473684212</v>
      </c>
      <c r="I79" s="218">
        <v>3.8</v>
      </c>
      <c r="J79" s="219">
        <v>202914.83</v>
      </c>
      <c r="K79" s="219"/>
      <c r="L79" s="43">
        <v>1</v>
      </c>
      <c r="M79" s="43">
        <v>0</v>
      </c>
      <c r="N79" s="137">
        <v>1</v>
      </c>
      <c r="O79" s="43" t="s">
        <v>40</v>
      </c>
      <c r="P79" s="178"/>
      <c r="Q79" s="142">
        <f t="shared" si="2"/>
        <v>42828</v>
      </c>
      <c r="R79" s="142">
        <f>[1]ORÇAMENTO!K83</f>
        <v>42948</v>
      </c>
      <c r="S79" s="143" t="s">
        <v>257</v>
      </c>
      <c r="T79" s="47"/>
      <c r="U79" s="44"/>
      <c r="V79" s="44" t="s">
        <v>183</v>
      </c>
    </row>
    <row r="80" spans="1:27" s="127" customFormat="1" ht="30" customHeight="1" x14ac:dyDescent="0.3">
      <c r="A80" s="44" t="s">
        <v>139</v>
      </c>
      <c r="B80" s="44" t="s">
        <v>140</v>
      </c>
      <c r="C80" s="44" t="s">
        <v>37</v>
      </c>
      <c r="D80" s="136" t="s">
        <v>255</v>
      </c>
      <c r="E80" s="43" t="s">
        <v>119</v>
      </c>
      <c r="F80" s="294" t="s">
        <v>141</v>
      </c>
      <c r="G80" s="271"/>
      <c r="H80" s="217">
        <f t="shared" si="3"/>
        <v>34623.039473684206</v>
      </c>
      <c r="I80" s="218">
        <v>3.8</v>
      </c>
      <c r="J80" s="219">
        <v>131567.54999999999</v>
      </c>
      <c r="K80" s="219"/>
      <c r="L80" s="43">
        <v>1</v>
      </c>
      <c r="M80" s="43">
        <v>0</v>
      </c>
      <c r="N80" s="137">
        <v>1</v>
      </c>
      <c r="O80" s="43" t="s">
        <v>40</v>
      </c>
      <c r="P80" s="178"/>
      <c r="Q80" s="142">
        <f>R80-30</f>
        <v>43556</v>
      </c>
      <c r="R80" s="142">
        <v>43586</v>
      </c>
      <c r="S80" s="143" t="s">
        <v>257</v>
      </c>
      <c r="T80" s="47"/>
      <c r="U80" s="44"/>
      <c r="V80" s="44" t="s">
        <v>183</v>
      </c>
      <c r="W80" s="131"/>
      <c r="X80" s="131"/>
      <c r="Y80" s="131"/>
      <c r="Z80" s="131"/>
      <c r="AA80" s="131"/>
    </row>
    <row r="81" spans="1:27" s="127" customFormat="1" ht="30" customHeight="1" x14ac:dyDescent="0.3">
      <c r="A81" s="44" t="s">
        <v>142</v>
      </c>
      <c r="B81" s="44" t="s">
        <v>143</v>
      </c>
      <c r="C81" s="44" t="s">
        <v>37</v>
      </c>
      <c r="D81" s="136" t="s">
        <v>252</v>
      </c>
      <c r="E81" s="43" t="s">
        <v>119</v>
      </c>
      <c r="F81" s="294" t="s">
        <v>144</v>
      </c>
      <c r="G81" s="271"/>
      <c r="H81" s="217">
        <f t="shared" si="3"/>
        <v>0</v>
      </c>
      <c r="I81" s="218">
        <v>3.8</v>
      </c>
      <c r="J81" s="219">
        <v>0</v>
      </c>
      <c r="K81" s="219"/>
      <c r="L81" s="43">
        <v>1</v>
      </c>
      <c r="M81" s="43">
        <v>0</v>
      </c>
      <c r="N81" s="137">
        <v>1</v>
      </c>
      <c r="O81" s="43" t="s">
        <v>49</v>
      </c>
      <c r="P81" s="178"/>
      <c r="Q81" s="142">
        <f>R81-120</f>
        <v>42797</v>
      </c>
      <c r="R81" s="142">
        <f>[1]ORÇAMENTO!K84</f>
        <v>42917</v>
      </c>
      <c r="S81" s="143" t="s">
        <v>257</v>
      </c>
      <c r="T81" s="139"/>
      <c r="U81" s="44" t="s">
        <v>145</v>
      </c>
      <c r="V81" s="44" t="s">
        <v>149</v>
      </c>
    </row>
    <row r="82" spans="1:27" s="146" customFormat="1" ht="30" customHeight="1" x14ac:dyDescent="0.3">
      <c r="A82" s="44" t="s">
        <v>146</v>
      </c>
      <c r="B82" s="44" t="s">
        <v>147</v>
      </c>
      <c r="C82" s="44" t="s">
        <v>37</v>
      </c>
      <c r="D82" s="136" t="s">
        <v>253</v>
      </c>
      <c r="E82" s="43" t="s">
        <v>119</v>
      </c>
      <c r="F82" s="294" t="s">
        <v>148</v>
      </c>
      <c r="G82" s="271"/>
      <c r="H82" s="217">
        <f t="shared" si="3"/>
        <v>9205.7394736842107</v>
      </c>
      <c r="I82" s="218">
        <v>3.8</v>
      </c>
      <c r="J82" s="219">
        <v>34981.81</v>
      </c>
      <c r="K82" s="219"/>
      <c r="L82" s="43">
        <v>1</v>
      </c>
      <c r="M82" s="43">
        <v>0</v>
      </c>
      <c r="N82" s="137">
        <v>1</v>
      </c>
      <c r="O82" s="43" t="s">
        <v>40</v>
      </c>
      <c r="P82" s="178"/>
      <c r="Q82" s="142">
        <f>R82-30</f>
        <v>43556</v>
      </c>
      <c r="R82" s="142">
        <v>43586</v>
      </c>
      <c r="S82" s="143" t="s">
        <v>257</v>
      </c>
      <c r="T82" s="47"/>
      <c r="U82" s="44"/>
      <c r="V82" s="44" t="s">
        <v>183</v>
      </c>
      <c r="W82" s="145"/>
      <c r="X82" s="145"/>
      <c r="Y82" s="145"/>
      <c r="Z82" s="145"/>
      <c r="AA82" s="145"/>
    </row>
    <row r="83" spans="1:27" s="134" customFormat="1" ht="30" customHeight="1" x14ac:dyDescent="0.3">
      <c r="A83" s="44" t="s">
        <v>150</v>
      </c>
      <c r="B83" s="44" t="s">
        <v>151</v>
      </c>
      <c r="C83" s="44" t="s">
        <v>37</v>
      </c>
      <c r="D83" s="136" t="s">
        <v>251</v>
      </c>
      <c r="E83" s="43" t="s">
        <v>119</v>
      </c>
      <c r="F83" s="294" t="s">
        <v>152</v>
      </c>
      <c r="G83" s="271"/>
      <c r="H83" s="217">
        <f t="shared" si="3"/>
        <v>4077.3210526315793</v>
      </c>
      <c r="I83" s="218">
        <v>3.8</v>
      </c>
      <c r="J83" s="219">
        <v>15493.82</v>
      </c>
      <c r="K83" s="219"/>
      <c r="L83" s="43">
        <v>1</v>
      </c>
      <c r="M83" s="43">
        <v>0</v>
      </c>
      <c r="N83" s="137">
        <v>1</v>
      </c>
      <c r="O83" s="43" t="s">
        <v>40</v>
      </c>
      <c r="P83" s="178"/>
      <c r="Q83" s="142">
        <f>R83-120</f>
        <v>42920</v>
      </c>
      <c r="R83" s="142">
        <v>43040</v>
      </c>
      <c r="S83" s="143" t="s">
        <v>257</v>
      </c>
      <c r="T83" s="47"/>
      <c r="U83" s="44"/>
      <c r="V83" s="44" t="s">
        <v>183</v>
      </c>
      <c r="W83" s="135"/>
      <c r="X83" s="135"/>
      <c r="Y83" s="135"/>
      <c r="Z83" s="135"/>
      <c r="AA83" s="135"/>
    </row>
    <row r="84" spans="1:27" s="134" customFormat="1" ht="30" customHeight="1" x14ac:dyDescent="0.3">
      <c r="A84" s="44" t="s">
        <v>153</v>
      </c>
      <c r="B84" s="44" t="s">
        <v>154</v>
      </c>
      <c r="C84" s="44" t="s">
        <v>37</v>
      </c>
      <c r="D84" s="153" t="s">
        <v>250</v>
      </c>
      <c r="E84" s="43" t="s">
        <v>119</v>
      </c>
      <c r="F84" s="294" t="s">
        <v>155</v>
      </c>
      <c r="G84" s="271"/>
      <c r="H84" s="217">
        <f>J84/I84</f>
        <v>20977.886977886978</v>
      </c>
      <c r="I84" s="218">
        <v>4.07</v>
      </c>
      <c r="J84" s="219">
        <v>85380</v>
      </c>
      <c r="K84" s="219"/>
      <c r="L84" s="43">
        <v>1</v>
      </c>
      <c r="M84" s="43">
        <v>0</v>
      </c>
      <c r="N84" s="137">
        <v>1</v>
      </c>
      <c r="O84" s="43" t="s">
        <v>40</v>
      </c>
      <c r="P84" s="43"/>
      <c r="Q84" s="142">
        <f>R84-120</f>
        <v>42950</v>
      </c>
      <c r="R84" s="142">
        <v>43070</v>
      </c>
      <c r="S84" s="143">
        <v>44501</v>
      </c>
      <c r="T84" s="47"/>
      <c r="U84" s="44"/>
      <c r="V84" s="265" t="s">
        <v>183</v>
      </c>
      <c r="W84" s="135"/>
      <c r="X84" s="135"/>
      <c r="Y84" s="135"/>
      <c r="Z84" s="135"/>
      <c r="AA84" s="135"/>
    </row>
    <row r="85" spans="1:27" s="134" customFormat="1" ht="50.7" customHeight="1" x14ac:dyDescent="0.3">
      <c r="A85" s="44" t="s">
        <v>156</v>
      </c>
      <c r="B85" s="44" t="s">
        <v>157</v>
      </c>
      <c r="C85" s="44" t="s">
        <v>37</v>
      </c>
      <c r="D85" s="136" t="s">
        <v>249</v>
      </c>
      <c r="E85" s="43" t="s">
        <v>119</v>
      </c>
      <c r="F85" s="297" t="s">
        <v>158</v>
      </c>
      <c r="G85" s="298"/>
      <c r="H85" s="217">
        <f>J85/I85</f>
        <v>48386.794556962013</v>
      </c>
      <c r="I85" s="218">
        <v>4.3524271844888789</v>
      </c>
      <c r="J85" s="219">
        <v>210600</v>
      </c>
      <c r="K85" s="219"/>
      <c r="L85" s="43">
        <v>1</v>
      </c>
      <c r="M85" s="43">
        <v>0</v>
      </c>
      <c r="N85" s="137">
        <v>1</v>
      </c>
      <c r="O85" s="43" t="s">
        <v>40</v>
      </c>
      <c r="P85" s="43"/>
      <c r="Q85" s="142">
        <f>R85-120</f>
        <v>43346</v>
      </c>
      <c r="R85" s="142">
        <v>43466</v>
      </c>
      <c r="S85" s="143">
        <v>44501</v>
      </c>
      <c r="T85" s="47"/>
      <c r="U85" s="44"/>
      <c r="V85" s="265" t="s">
        <v>183</v>
      </c>
      <c r="W85" s="135"/>
      <c r="X85" s="135"/>
      <c r="Y85" s="135"/>
      <c r="Z85" s="135"/>
      <c r="AA85" s="135"/>
    </row>
    <row r="86" spans="1:27" s="133" customFormat="1" ht="30" hidden="1" customHeight="1" x14ac:dyDescent="0.3">
      <c r="A86" s="44" t="s">
        <v>159</v>
      </c>
      <c r="B86" s="44" t="s">
        <v>160</v>
      </c>
      <c r="C86" s="44" t="s">
        <v>37</v>
      </c>
      <c r="D86" s="155" t="s">
        <v>248</v>
      </c>
      <c r="E86" s="43" t="s">
        <v>119</v>
      </c>
      <c r="F86" s="294" t="s">
        <v>198</v>
      </c>
      <c r="G86" s="271"/>
      <c r="H86" s="217">
        <f t="shared" ref="H86:H87" si="4">J86/I86</f>
        <v>0</v>
      </c>
      <c r="I86" s="218">
        <v>4.8499999999999996</v>
      </c>
      <c r="J86" s="219">
        <v>0</v>
      </c>
      <c r="K86" s="219"/>
      <c r="L86" s="43">
        <v>1</v>
      </c>
      <c r="M86" s="43">
        <v>0</v>
      </c>
      <c r="N86" s="137">
        <v>1</v>
      </c>
      <c r="O86" s="43" t="s">
        <v>40</v>
      </c>
      <c r="P86" s="43"/>
      <c r="Q86" s="142">
        <f>R86-120</f>
        <v>43650</v>
      </c>
      <c r="R86" s="142">
        <v>43770</v>
      </c>
      <c r="S86" s="143">
        <f t="shared" ref="S86:S92" si="5">S85</f>
        <v>44501</v>
      </c>
      <c r="T86" s="47"/>
      <c r="U86" s="44"/>
      <c r="V86" s="44" t="s">
        <v>88</v>
      </c>
      <c r="W86" s="132"/>
      <c r="X86" s="132"/>
      <c r="Y86" s="132"/>
      <c r="Z86" s="132"/>
      <c r="AA86" s="132"/>
    </row>
    <row r="87" spans="1:27" s="134" customFormat="1" ht="45" customHeight="1" x14ac:dyDescent="0.3">
      <c r="A87" s="44" t="s">
        <v>161</v>
      </c>
      <c r="B87" s="44" t="s">
        <v>162</v>
      </c>
      <c r="C87" s="44" t="s">
        <v>37</v>
      </c>
      <c r="D87" s="153" t="s">
        <v>247</v>
      </c>
      <c r="E87" s="43" t="s">
        <v>119</v>
      </c>
      <c r="F87" s="294" t="s">
        <v>163</v>
      </c>
      <c r="G87" s="271"/>
      <c r="H87" s="217">
        <f t="shared" si="4"/>
        <v>83441.86046511629</v>
      </c>
      <c r="I87" s="218">
        <v>4.3</v>
      </c>
      <c r="J87" s="219">
        <v>358800</v>
      </c>
      <c r="K87" s="219"/>
      <c r="L87" s="43">
        <v>1</v>
      </c>
      <c r="M87" s="43">
        <v>0</v>
      </c>
      <c r="N87" s="137">
        <v>1</v>
      </c>
      <c r="O87" s="43" t="s">
        <v>40</v>
      </c>
      <c r="P87" s="43"/>
      <c r="Q87" s="142">
        <f>R87-120</f>
        <v>42920</v>
      </c>
      <c r="R87" s="142">
        <v>43040</v>
      </c>
      <c r="S87" s="143">
        <v>44501</v>
      </c>
      <c r="T87" s="47"/>
      <c r="U87" s="44"/>
      <c r="V87" s="265" t="s">
        <v>183</v>
      </c>
    </row>
    <row r="88" spans="1:27" s="139" customFormat="1" ht="46.2" customHeight="1" x14ac:dyDescent="0.3">
      <c r="A88" s="44" t="s">
        <v>164</v>
      </c>
      <c r="B88" s="44" t="s">
        <v>160</v>
      </c>
      <c r="C88" s="44" t="s">
        <v>37</v>
      </c>
      <c r="D88" s="155" t="s">
        <v>235</v>
      </c>
      <c r="E88" s="43" t="s">
        <v>119</v>
      </c>
      <c r="F88" s="294"/>
      <c r="G88" s="271"/>
      <c r="H88" s="173">
        <f>J88/I88</f>
        <v>60166.139240506331</v>
      </c>
      <c r="I88" s="218">
        <v>5.056</v>
      </c>
      <c r="J88" s="219">
        <v>304200</v>
      </c>
      <c r="K88" s="219"/>
      <c r="L88" s="43">
        <v>1</v>
      </c>
      <c r="M88" s="43">
        <v>0</v>
      </c>
      <c r="N88" s="137">
        <v>1</v>
      </c>
      <c r="O88" s="43" t="s">
        <v>40</v>
      </c>
      <c r="P88" s="43"/>
      <c r="Q88" s="142">
        <f>R88-30</f>
        <v>43709</v>
      </c>
      <c r="R88" s="142">
        <v>43739</v>
      </c>
      <c r="S88" s="143">
        <v>44866</v>
      </c>
      <c r="T88" s="47"/>
      <c r="U88" s="44"/>
      <c r="V88" s="44" t="s">
        <v>88</v>
      </c>
      <c r="W88" s="144"/>
      <c r="X88" s="144"/>
      <c r="Y88" s="144"/>
      <c r="Z88" s="144"/>
      <c r="AA88" s="144"/>
    </row>
    <row r="89" spans="1:27" ht="40.950000000000003" customHeight="1" x14ac:dyDescent="0.3">
      <c r="A89" s="147" t="s">
        <v>165</v>
      </c>
      <c r="B89" s="148"/>
      <c r="C89" s="44" t="s">
        <v>37</v>
      </c>
      <c r="D89" s="155" t="s">
        <v>236</v>
      </c>
      <c r="E89" s="43" t="s">
        <v>119</v>
      </c>
      <c r="F89" s="154"/>
      <c r="G89" s="165"/>
      <c r="H89" s="217">
        <f>J89/I89</f>
        <v>54589.27234927236</v>
      </c>
      <c r="I89" s="218">
        <v>4.8099999999999996</v>
      </c>
      <c r="J89" s="219">
        <v>262574.40000000002</v>
      </c>
      <c r="K89" s="219"/>
      <c r="L89" s="43">
        <v>1</v>
      </c>
      <c r="M89" s="43">
        <v>0</v>
      </c>
      <c r="N89" s="137">
        <v>1</v>
      </c>
      <c r="O89" s="43" t="s">
        <v>40</v>
      </c>
      <c r="P89" s="43"/>
      <c r="Q89" s="142">
        <v>43556</v>
      </c>
      <c r="R89" s="142">
        <v>43770</v>
      </c>
      <c r="S89" s="143">
        <v>44501</v>
      </c>
      <c r="T89" s="47" t="s">
        <v>201</v>
      </c>
      <c r="U89" s="44"/>
      <c r="V89" s="265" t="s">
        <v>183</v>
      </c>
      <c r="W89" s="78"/>
      <c r="X89" s="78"/>
      <c r="Y89" s="78"/>
      <c r="Z89" s="78"/>
      <c r="AA89" s="78"/>
    </row>
    <row r="90" spans="1:27" s="139" customFormat="1" ht="46.5" customHeight="1" x14ac:dyDescent="0.3">
      <c r="A90" s="147" t="s">
        <v>166</v>
      </c>
      <c r="B90" s="148"/>
      <c r="C90" s="44" t="s">
        <v>37</v>
      </c>
      <c r="D90" s="136" t="s">
        <v>246</v>
      </c>
      <c r="E90" s="43" t="s">
        <v>119</v>
      </c>
      <c r="F90" s="294"/>
      <c r="G90" s="271"/>
      <c r="H90" s="217">
        <v>34253.411458088973</v>
      </c>
      <c r="I90" s="218">
        <v>4.7820054420103162</v>
      </c>
      <c r="J90" s="219">
        <v>163800</v>
      </c>
      <c r="K90" s="219"/>
      <c r="L90" s="43">
        <v>1</v>
      </c>
      <c r="M90" s="43">
        <v>0</v>
      </c>
      <c r="N90" s="137">
        <v>1</v>
      </c>
      <c r="O90" s="43" t="s">
        <v>40</v>
      </c>
      <c r="P90" s="43"/>
      <c r="Q90" s="142">
        <f>R90-30</f>
        <v>43740</v>
      </c>
      <c r="R90" s="142">
        <v>43770</v>
      </c>
      <c r="S90" s="143">
        <v>44501</v>
      </c>
      <c r="T90" s="47"/>
      <c r="U90" s="44"/>
      <c r="V90" s="265" t="s">
        <v>183</v>
      </c>
      <c r="W90" s="138"/>
      <c r="X90" s="138"/>
      <c r="Y90" s="138"/>
      <c r="Z90" s="138"/>
      <c r="AA90" s="138"/>
    </row>
    <row r="91" spans="1:27" s="139" customFormat="1" ht="31.5" customHeight="1" x14ac:dyDescent="0.3">
      <c r="A91" s="44" t="s">
        <v>167</v>
      </c>
      <c r="B91" s="44" t="s">
        <v>131</v>
      </c>
      <c r="C91" s="44" t="s">
        <v>37</v>
      </c>
      <c r="D91" s="136" t="s">
        <v>245</v>
      </c>
      <c r="E91" s="43" t="s">
        <v>119</v>
      </c>
      <c r="F91" s="294"/>
      <c r="G91" s="271"/>
      <c r="H91" s="173">
        <f>J91/I91</f>
        <v>42009.493670886077</v>
      </c>
      <c r="I91" s="218">
        <v>5.056</v>
      </c>
      <c r="J91" s="219">
        <v>212400</v>
      </c>
      <c r="K91" s="219"/>
      <c r="L91" s="43">
        <v>1</v>
      </c>
      <c r="M91" s="43">
        <v>0</v>
      </c>
      <c r="N91" s="137">
        <v>1</v>
      </c>
      <c r="O91" s="43" t="s">
        <v>40</v>
      </c>
      <c r="P91" s="43"/>
      <c r="Q91" s="142">
        <f>R91-30</f>
        <v>43709</v>
      </c>
      <c r="R91" s="142">
        <v>43739</v>
      </c>
      <c r="S91" s="143">
        <v>44866</v>
      </c>
      <c r="T91" s="47"/>
      <c r="U91" s="44"/>
      <c r="V91" s="44" t="s">
        <v>88</v>
      </c>
      <c r="W91" s="144"/>
      <c r="X91" s="144"/>
      <c r="Y91" s="144"/>
      <c r="Z91" s="144"/>
      <c r="AA91" s="144"/>
    </row>
    <row r="92" spans="1:27" s="139" customFormat="1" ht="31.5" hidden="1" customHeight="1" x14ac:dyDescent="0.3">
      <c r="A92" s="44" t="s">
        <v>168</v>
      </c>
      <c r="B92" s="44" t="s">
        <v>131</v>
      </c>
      <c r="C92" s="44" t="s">
        <v>37</v>
      </c>
      <c r="D92" s="136" t="s">
        <v>169</v>
      </c>
      <c r="E92" s="43" t="s">
        <v>119</v>
      </c>
      <c r="F92" s="294"/>
      <c r="G92" s="271"/>
      <c r="H92" s="217">
        <f t="shared" si="3"/>
        <v>0</v>
      </c>
      <c r="I92" s="218">
        <v>4.0644</v>
      </c>
      <c r="J92" s="219">
        <v>0</v>
      </c>
      <c r="K92" s="219"/>
      <c r="L92" s="43">
        <v>1</v>
      </c>
      <c r="M92" s="43">
        <v>0</v>
      </c>
      <c r="N92" s="137">
        <v>1</v>
      </c>
      <c r="O92" s="43" t="s">
        <v>40</v>
      </c>
      <c r="P92" s="43"/>
      <c r="Q92" s="142">
        <v>43891</v>
      </c>
      <c r="R92" s="142">
        <v>43922</v>
      </c>
      <c r="S92" s="143">
        <f t="shared" si="5"/>
        <v>44866</v>
      </c>
      <c r="T92" s="47"/>
      <c r="U92" s="44"/>
      <c r="V92" s="44" t="s">
        <v>149</v>
      </c>
      <c r="W92" s="191"/>
      <c r="X92" s="144"/>
      <c r="Y92" s="144"/>
      <c r="Z92" s="144"/>
      <c r="AA92" s="144"/>
    </row>
    <row r="93" spans="1:27" s="139" customFormat="1" ht="46.95" customHeight="1" x14ac:dyDescent="0.3">
      <c r="A93" s="44" t="s">
        <v>200</v>
      </c>
      <c r="B93" s="44" t="s">
        <v>134</v>
      </c>
      <c r="C93" s="44" t="s">
        <v>37</v>
      </c>
      <c r="D93" s="136" t="s">
        <v>237</v>
      </c>
      <c r="E93" s="43" t="s">
        <v>119</v>
      </c>
      <c r="F93" s="294"/>
      <c r="G93" s="271"/>
      <c r="H93" s="173">
        <f>J93/I93</f>
        <v>40331.510204081635</v>
      </c>
      <c r="I93" s="218">
        <v>4.9000000000000004</v>
      </c>
      <c r="J93" s="219">
        <v>197624.40000000002</v>
      </c>
      <c r="K93" s="219"/>
      <c r="L93" s="43">
        <v>1</v>
      </c>
      <c r="M93" s="43">
        <v>0</v>
      </c>
      <c r="N93" s="137">
        <v>1</v>
      </c>
      <c r="O93" s="43" t="s">
        <v>49</v>
      </c>
      <c r="P93" s="43"/>
      <c r="Q93" s="142">
        <f>R93-30</f>
        <v>43740</v>
      </c>
      <c r="R93" s="142">
        <v>43770</v>
      </c>
      <c r="S93" s="143">
        <v>44501</v>
      </c>
      <c r="T93" s="47" t="s">
        <v>201</v>
      </c>
      <c r="U93" s="44"/>
      <c r="V93" s="265" t="s">
        <v>183</v>
      </c>
      <c r="W93" s="144"/>
      <c r="X93" s="144"/>
      <c r="Y93" s="144"/>
      <c r="Z93" s="144"/>
      <c r="AA93" s="144"/>
    </row>
    <row r="94" spans="1:27" s="139" customFormat="1" ht="46.8" x14ac:dyDescent="0.3">
      <c r="A94" s="44" t="s">
        <v>238</v>
      </c>
      <c r="B94" s="44" t="s">
        <v>134</v>
      </c>
      <c r="C94" s="44" t="s">
        <v>37</v>
      </c>
      <c r="D94" s="136" t="s">
        <v>239</v>
      </c>
      <c r="E94" s="43" t="s">
        <v>119</v>
      </c>
      <c r="F94" s="294"/>
      <c r="G94" s="271"/>
      <c r="H94" s="217">
        <v>17800.632911392404</v>
      </c>
      <c r="I94" s="218">
        <v>5.056</v>
      </c>
      <c r="J94" s="219">
        <v>90000</v>
      </c>
      <c r="K94" s="219"/>
      <c r="L94" s="43">
        <v>1</v>
      </c>
      <c r="M94" s="43">
        <v>0</v>
      </c>
      <c r="N94" s="137">
        <v>1</v>
      </c>
      <c r="O94" s="43" t="s">
        <v>40</v>
      </c>
      <c r="P94" s="43"/>
      <c r="Q94" s="142">
        <v>44197</v>
      </c>
      <c r="R94" s="142">
        <v>44348</v>
      </c>
      <c r="S94" s="143">
        <v>44562</v>
      </c>
      <c r="T94" s="47" t="s">
        <v>201</v>
      </c>
      <c r="U94" s="44"/>
      <c r="V94" s="265" t="s">
        <v>149</v>
      </c>
      <c r="W94" s="144"/>
      <c r="X94" s="144"/>
      <c r="Y94" s="144"/>
      <c r="Z94" s="144"/>
      <c r="AA94" s="144"/>
    </row>
    <row r="95" spans="1:27" s="139" customFormat="1" ht="46.95" customHeight="1" x14ac:dyDescent="0.3">
      <c r="A95" s="44" t="s">
        <v>256</v>
      </c>
      <c r="B95" s="44" t="s">
        <v>134</v>
      </c>
      <c r="C95" s="44" t="s">
        <v>37</v>
      </c>
      <c r="D95" s="136" t="s">
        <v>270</v>
      </c>
      <c r="E95" s="43" t="s">
        <v>119</v>
      </c>
      <c r="F95" s="294"/>
      <c r="G95" s="271"/>
      <c r="H95" s="173">
        <f>J95/I95</f>
        <v>32115.308544303796</v>
      </c>
      <c r="I95" s="218">
        <v>5.056</v>
      </c>
      <c r="J95" s="219">
        <v>162375</v>
      </c>
      <c r="K95" s="219"/>
      <c r="L95" s="43">
        <v>1</v>
      </c>
      <c r="M95" s="43">
        <v>0</v>
      </c>
      <c r="N95" s="137">
        <v>1</v>
      </c>
      <c r="O95" s="43" t="s">
        <v>40</v>
      </c>
      <c r="P95" s="142">
        <v>44362</v>
      </c>
      <c r="Q95" s="142">
        <v>44362</v>
      </c>
      <c r="R95" s="142">
        <v>44440</v>
      </c>
      <c r="S95" s="143">
        <v>44805</v>
      </c>
      <c r="T95" s="47" t="s">
        <v>201</v>
      </c>
      <c r="U95" s="44"/>
      <c r="V95" s="44" t="s">
        <v>88</v>
      </c>
      <c r="W95" s="144"/>
      <c r="X95" s="144"/>
      <c r="Y95" s="144"/>
      <c r="Z95" s="144"/>
      <c r="AA95" s="144"/>
    </row>
    <row r="96" spans="1:27" s="139" customFormat="1" ht="46.95" customHeight="1" x14ac:dyDescent="0.3">
      <c r="A96" s="44" t="s">
        <v>269</v>
      </c>
      <c r="B96" s="44" t="s">
        <v>134</v>
      </c>
      <c r="C96" s="44" t="s">
        <v>37</v>
      </c>
      <c r="D96" s="136" t="s">
        <v>271</v>
      </c>
      <c r="E96" s="43" t="s">
        <v>119</v>
      </c>
      <c r="F96" s="294"/>
      <c r="G96" s="271"/>
      <c r="H96" s="257">
        <f>J96/I96</f>
        <v>22058.823529411766</v>
      </c>
      <c r="I96" s="259">
        <v>4.76</v>
      </c>
      <c r="J96" s="258">
        <v>105000</v>
      </c>
      <c r="K96" s="219"/>
      <c r="L96" s="43">
        <v>1</v>
      </c>
      <c r="M96" s="43">
        <v>0</v>
      </c>
      <c r="N96" s="137">
        <v>1</v>
      </c>
      <c r="O96" s="43" t="s">
        <v>40</v>
      </c>
      <c r="P96" s="142">
        <v>44652</v>
      </c>
      <c r="Q96" s="142">
        <f>P96+30</f>
        <v>44682</v>
      </c>
      <c r="R96" s="142">
        <f>Q96+40</f>
        <v>44722</v>
      </c>
      <c r="S96" s="143">
        <f>R96+160</f>
        <v>44882</v>
      </c>
      <c r="T96" s="47" t="s">
        <v>201</v>
      </c>
      <c r="U96" s="44"/>
      <c r="V96" s="265" t="s">
        <v>179</v>
      </c>
      <c r="W96" s="144"/>
      <c r="X96" s="144"/>
      <c r="Y96" s="144"/>
      <c r="Z96" s="144"/>
      <c r="AA96" s="144"/>
    </row>
    <row r="97" spans="1:27" ht="14.25" customHeight="1" x14ac:dyDescent="0.3">
      <c r="A97" s="299" t="s">
        <v>57</v>
      </c>
      <c r="B97" s="278"/>
      <c r="C97" s="278"/>
      <c r="D97" s="278"/>
      <c r="E97" s="278"/>
      <c r="F97" s="278"/>
      <c r="G97" s="278"/>
      <c r="H97" s="244">
        <f>SUM(H73:H96)</f>
        <v>1158722.8825775627</v>
      </c>
      <c r="I97" s="206"/>
      <c r="J97" s="244">
        <f>SUM(J73:J96)</f>
        <v>5043311.8100000005</v>
      </c>
      <c r="K97" s="243"/>
      <c r="L97" s="51"/>
      <c r="M97" s="51"/>
      <c r="N97" s="53"/>
      <c r="O97" s="54"/>
      <c r="P97" s="55"/>
      <c r="Q97" s="56"/>
      <c r="R97" s="56"/>
      <c r="S97" s="57"/>
      <c r="T97" s="54"/>
      <c r="U97" s="53"/>
      <c r="V97" s="53"/>
    </row>
    <row r="98" spans="1:27" ht="14.25" customHeight="1" x14ac:dyDescent="0.3">
      <c r="A98" s="300" t="s">
        <v>170</v>
      </c>
      <c r="B98" s="301"/>
      <c r="C98" s="301"/>
      <c r="D98" s="301"/>
      <c r="E98" s="301"/>
      <c r="F98" s="301"/>
      <c r="G98" s="302"/>
      <c r="H98" s="241">
        <f>H27+H43+H54+H68+H97</f>
        <v>16711338.982730364</v>
      </c>
      <c r="I98" s="242"/>
      <c r="J98" s="243"/>
      <c r="K98" s="243"/>
      <c r="L98" s="51"/>
      <c r="M98" s="51"/>
      <c r="N98" s="53"/>
      <c r="O98" s="54"/>
      <c r="P98" s="55"/>
      <c r="Q98" s="56"/>
      <c r="R98" s="56"/>
      <c r="S98" s="57"/>
      <c r="T98" s="54"/>
      <c r="U98" s="53"/>
      <c r="V98" s="53"/>
    </row>
    <row r="99" spans="1:27" ht="14.25" customHeight="1" x14ac:dyDescent="0.3">
      <c r="A99" s="53"/>
      <c r="B99" s="53"/>
      <c r="C99" s="54"/>
      <c r="D99" s="53"/>
      <c r="E99" s="54"/>
      <c r="F99" s="52"/>
      <c r="G99" s="76"/>
      <c r="H99" s="66"/>
      <c r="I99" s="198"/>
      <c r="J99" s="66"/>
      <c r="K99" s="66"/>
      <c r="L99" s="51"/>
      <c r="M99" s="51"/>
      <c r="N99" s="53"/>
      <c r="O99" s="54"/>
      <c r="P99" s="55"/>
      <c r="Q99" s="56"/>
      <c r="R99" s="56"/>
      <c r="S99" s="57"/>
      <c r="T99" s="54"/>
      <c r="U99" s="53"/>
      <c r="V99" s="53"/>
    </row>
    <row r="100" spans="1:27" ht="15" customHeight="1" x14ac:dyDescent="0.3">
      <c r="A100" s="37">
        <v>6</v>
      </c>
      <c r="B100" s="273" t="s">
        <v>171</v>
      </c>
      <c r="C100" s="274"/>
      <c r="D100" s="274"/>
      <c r="E100" s="274"/>
      <c r="F100" s="274"/>
      <c r="G100" s="274"/>
      <c r="H100" s="274"/>
      <c r="I100" s="274"/>
      <c r="J100" s="274"/>
      <c r="K100" s="275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1"/>
    </row>
    <row r="101" spans="1:27" ht="14.25" customHeight="1" x14ac:dyDescent="0.3">
      <c r="A101" s="267" t="s">
        <v>14</v>
      </c>
      <c r="B101" s="267" t="s">
        <v>15</v>
      </c>
      <c r="C101" s="269" t="s">
        <v>59</v>
      </c>
      <c r="D101" s="269" t="s">
        <v>60</v>
      </c>
      <c r="E101" s="269" t="s">
        <v>172</v>
      </c>
      <c r="F101" s="276" t="s">
        <v>19</v>
      </c>
      <c r="G101" s="269" t="s">
        <v>20</v>
      </c>
      <c r="H101" s="279"/>
      <c r="I101" s="274"/>
      <c r="J101" s="274"/>
      <c r="K101" s="275"/>
      <c r="L101" s="274"/>
      <c r="M101" s="271"/>
      <c r="N101" s="269" t="s">
        <v>21</v>
      </c>
      <c r="O101" s="269" t="s">
        <v>62</v>
      </c>
      <c r="P101" s="40"/>
      <c r="Q101" s="281" t="s">
        <v>63</v>
      </c>
      <c r="R101" s="271"/>
      <c r="S101" s="149"/>
      <c r="T101" s="269" t="s">
        <v>64</v>
      </c>
      <c r="U101" s="269" t="s">
        <v>25</v>
      </c>
      <c r="V101" s="269" t="s">
        <v>26</v>
      </c>
    </row>
    <row r="102" spans="1:27" ht="60" customHeight="1" x14ac:dyDescent="0.3">
      <c r="A102" s="268"/>
      <c r="B102" s="268"/>
      <c r="C102" s="268"/>
      <c r="D102" s="268"/>
      <c r="E102" s="268"/>
      <c r="F102" s="268"/>
      <c r="G102" s="268"/>
      <c r="H102" s="38" t="s">
        <v>65</v>
      </c>
      <c r="I102" s="199"/>
      <c r="J102" s="38"/>
      <c r="K102" s="38"/>
      <c r="L102" s="39" t="s">
        <v>30</v>
      </c>
      <c r="M102" s="39" t="s">
        <v>31</v>
      </c>
      <c r="N102" s="268"/>
      <c r="O102" s="268"/>
      <c r="P102" s="40"/>
      <c r="Q102" s="41" t="s">
        <v>33</v>
      </c>
      <c r="R102" s="41" t="s">
        <v>34</v>
      </c>
      <c r="S102" s="41" t="s">
        <v>116</v>
      </c>
      <c r="T102" s="268"/>
      <c r="U102" s="268"/>
      <c r="V102" s="268"/>
    </row>
    <row r="103" spans="1:27" s="127" customFormat="1" ht="37.200000000000003" customHeight="1" x14ac:dyDescent="0.3">
      <c r="A103" s="230" t="s">
        <v>173</v>
      </c>
      <c r="B103" s="230" t="s">
        <v>174</v>
      </c>
      <c r="C103" s="230" t="s">
        <v>37</v>
      </c>
      <c r="D103" s="230" t="s">
        <v>232</v>
      </c>
      <c r="E103" s="230" t="s">
        <v>231</v>
      </c>
      <c r="F103" s="232" t="s">
        <v>175</v>
      </c>
      <c r="G103" s="230"/>
      <c r="H103" s="245">
        <v>45653.958589422393</v>
      </c>
      <c r="I103" s="218">
        <v>4.8188592358116349</v>
      </c>
      <c r="J103" s="217">
        <v>220000</v>
      </c>
      <c r="K103" s="217"/>
      <c r="L103" s="43">
        <v>1</v>
      </c>
      <c r="M103" s="43">
        <v>0</v>
      </c>
      <c r="N103" s="44">
        <v>2</v>
      </c>
      <c r="O103" s="45" t="s">
        <v>40</v>
      </c>
      <c r="P103" s="186"/>
      <c r="Q103" s="188" t="s">
        <v>176</v>
      </c>
      <c r="R103" s="189"/>
      <c r="S103" s="187"/>
      <c r="T103" s="44"/>
      <c r="U103" s="143"/>
      <c r="V103" s="44" t="s">
        <v>183</v>
      </c>
    </row>
    <row r="104" spans="1:27" s="127" customFormat="1" ht="14.25" customHeight="1" x14ac:dyDescent="0.3">
      <c r="A104" s="299" t="s">
        <v>57</v>
      </c>
      <c r="B104" s="278"/>
      <c r="C104" s="278"/>
      <c r="D104" s="278"/>
      <c r="E104" s="278"/>
      <c r="F104" s="278"/>
      <c r="G104" s="278"/>
      <c r="H104" s="164">
        <f>H103+H105</f>
        <v>110602.41219766982</v>
      </c>
      <c r="I104" s="207"/>
      <c r="J104" s="190"/>
      <c r="K104" s="190"/>
      <c r="L104" s="59"/>
      <c r="M104" s="59"/>
      <c r="N104" s="60"/>
      <c r="O104" s="61"/>
      <c r="P104" s="62"/>
      <c r="Q104" s="63"/>
      <c r="R104" s="63"/>
      <c r="S104" s="64"/>
      <c r="T104" s="61"/>
      <c r="U104" s="60"/>
      <c r="V104" s="60"/>
    </row>
    <row r="105" spans="1:27" s="229" customFormat="1" ht="28.5" customHeight="1" x14ac:dyDescent="0.3">
      <c r="A105" s="246"/>
      <c r="B105" s="246"/>
      <c r="C105" s="247"/>
      <c r="D105" s="246" t="s">
        <v>177</v>
      </c>
      <c r="E105" s="246"/>
      <c r="F105" s="248"/>
      <c r="G105" s="246"/>
      <c r="H105" s="249">
        <f>J105/I105</f>
        <v>64948.45360824743</v>
      </c>
      <c r="I105" s="218">
        <v>4.8499999999999996</v>
      </c>
      <c r="J105" s="217">
        <v>315000</v>
      </c>
      <c r="K105" s="256"/>
      <c r="L105" s="222"/>
      <c r="M105" s="223"/>
      <c r="N105" s="224"/>
      <c r="O105" s="225"/>
      <c r="P105" s="226"/>
      <c r="Q105" s="227"/>
      <c r="R105" s="227"/>
      <c r="S105" s="225"/>
      <c r="T105" s="225"/>
      <c r="U105" s="224"/>
      <c r="V105" s="224"/>
      <c r="W105" s="228"/>
      <c r="X105" s="228"/>
      <c r="Y105" s="228"/>
      <c r="Z105" s="228"/>
      <c r="AA105" s="228"/>
    </row>
    <row r="106" spans="1:27" ht="14.25" customHeight="1" x14ac:dyDescent="0.3">
      <c r="A106" s="79"/>
      <c r="B106" s="79"/>
      <c r="C106" s="80"/>
      <c r="D106" s="81"/>
      <c r="E106" s="82"/>
      <c r="F106" s="83"/>
      <c r="G106" s="82"/>
      <c r="H106" s="84"/>
      <c r="I106" s="208"/>
      <c r="J106" s="85"/>
      <c r="K106" s="85"/>
      <c r="L106" s="86"/>
      <c r="M106" s="59"/>
      <c r="N106" s="60"/>
      <c r="O106" s="61"/>
      <c r="P106" s="62"/>
      <c r="Q106" s="63"/>
      <c r="R106" s="63"/>
      <c r="S106" s="64"/>
      <c r="T106" s="61"/>
      <c r="U106" s="60"/>
      <c r="V106" s="60"/>
    </row>
    <row r="107" spans="1:27" ht="14.25" customHeight="1" x14ac:dyDescent="0.3">
      <c r="A107" s="87"/>
      <c r="B107" s="87"/>
      <c r="C107" s="87"/>
      <c r="D107" s="53"/>
      <c r="E107" s="87"/>
      <c r="F107" s="88"/>
      <c r="G107" s="87"/>
      <c r="H107" s="77"/>
      <c r="I107" s="205"/>
      <c r="J107" s="77"/>
      <c r="K107" s="77"/>
      <c r="L107" s="89"/>
      <c r="M107" s="90"/>
      <c r="N107" s="60"/>
      <c r="O107" s="61"/>
      <c r="P107" s="62"/>
      <c r="Q107" s="63"/>
      <c r="R107" s="63"/>
      <c r="S107" s="64"/>
      <c r="T107" s="61"/>
      <c r="U107" s="60"/>
      <c r="V107" s="60"/>
    </row>
    <row r="108" spans="1:27" ht="14.25" customHeight="1" x14ac:dyDescent="0.3">
      <c r="A108" s="91"/>
      <c r="B108" s="91"/>
      <c r="C108" s="291" t="s">
        <v>178</v>
      </c>
      <c r="D108" s="45"/>
      <c r="E108" s="61"/>
      <c r="F108" s="75"/>
      <c r="G108" s="60"/>
      <c r="H108" s="75"/>
      <c r="I108" s="198"/>
      <c r="J108" s="61"/>
      <c r="K108" s="61"/>
      <c r="L108" s="92"/>
      <c r="M108" s="59"/>
      <c r="N108" s="59"/>
      <c r="O108" s="61"/>
      <c r="P108" s="62"/>
      <c r="Q108" s="63"/>
      <c r="R108" s="63"/>
      <c r="S108" s="64"/>
      <c r="T108" s="61"/>
      <c r="U108" s="60"/>
      <c r="V108" s="61"/>
    </row>
    <row r="109" spans="1:27" ht="14.25" customHeight="1" x14ac:dyDescent="0.3">
      <c r="A109" s="91"/>
      <c r="B109" s="91"/>
      <c r="C109" s="292"/>
      <c r="D109" s="93"/>
      <c r="E109" s="61"/>
      <c r="F109" s="75"/>
      <c r="G109" s="60"/>
      <c r="L109" s="92"/>
      <c r="M109" s="59"/>
      <c r="N109" s="59"/>
      <c r="O109" s="61"/>
      <c r="P109" s="62"/>
      <c r="Q109" s="63"/>
      <c r="R109" s="63"/>
      <c r="S109" s="64"/>
      <c r="T109" s="61"/>
      <c r="U109" s="60"/>
      <c r="V109" s="61"/>
    </row>
    <row r="110" spans="1:27" ht="14.25" customHeight="1" x14ac:dyDescent="0.3">
      <c r="A110" s="91"/>
      <c r="B110" s="91"/>
      <c r="C110" s="292"/>
      <c r="D110" s="93"/>
      <c r="E110" s="61"/>
      <c r="F110" s="75"/>
      <c r="G110" s="60"/>
      <c r="I110" s="198"/>
      <c r="J110" s="61"/>
      <c r="K110" s="61"/>
      <c r="L110" s="92"/>
      <c r="M110" s="59"/>
      <c r="N110" s="59"/>
      <c r="O110" s="61"/>
      <c r="P110" s="62"/>
      <c r="Q110" s="63"/>
      <c r="R110" s="63"/>
      <c r="S110" s="64"/>
      <c r="T110" s="61"/>
      <c r="U110" s="60"/>
      <c r="V110" s="61"/>
    </row>
    <row r="111" spans="1:27" ht="14.25" customHeight="1" x14ac:dyDescent="0.3">
      <c r="A111" s="91"/>
      <c r="B111" s="91"/>
      <c r="C111" s="292"/>
      <c r="D111" s="93"/>
      <c r="E111" s="61"/>
      <c r="F111" s="75"/>
      <c r="G111" s="60"/>
      <c r="H111" s="75"/>
      <c r="I111" s="210"/>
      <c r="J111" s="169"/>
      <c r="K111" s="169"/>
      <c r="L111" s="92"/>
      <c r="M111" s="59"/>
      <c r="N111" s="59"/>
      <c r="O111" s="61"/>
      <c r="P111" s="62"/>
      <c r="Q111" s="63"/>
      <c r="R111" s="63"/>
      <c r="S111" s="64"/>
      <c r="T111" s="61"/>
      <c r="U111" s="60"/>
      <c r="V111" s="61"/>
    </row>
    <row r="112" spans="1:27" ht="14.25" customHeight="1" x14ac:dyDescent="0.3">
      <c r="A112" s="91"/>
      <c r="B112" s="91"/>
      <c r="C112" s="292"/>
      <c r="D112" s="93"/>
      <c r="E112" s="61"/>
      <c r="F112" s="75"/>
      <c r="G112" s="60"/>
      <c r="H112" s="75"/>
      <c r="I112" s="211"/>
      <c r="J112" s="170"/>
      <c r="K112" s="170"/>
      <c r="L112" s="159"/>
      <c r="M112" s="59"/>
      <c r="N112" s="59"/>
      <c r="O112" s="61"/>
      <c r="P112" s="62"/>
      <c r="Q112" s="63"/>
      <c r="R112" s="63"/>
      <c r="S112" s="64"/>
      <c r="T112" s="61"/>
      <c r="U112" s="60"/>
      <c r="V112" s="61"/>
    </row>
    <row r="113" spans="1:22" ht="14.25" customHeight="1" x14ac:dyDescent="0.3">
      <c r="A113" s="91"/>
      <c r="B113" s="91"/>
      <c r="C113" s="292"/>
      <c r="D113" s="45" t="s">
        <v>49</v>
      </c>
      <c r="E113" s="61"/>
      <c r="F113" s="75"/>
      <c r="G113" s="60"/>
      <c r="H113" s="75"/>
      <c r="I113" s="212"/>
      <c r="J113" s="170"/>
      <c r="K113" s="170"/>
      <c r="L113" s="159"/>
      <c r="M113" s="59"/>
      <c r="N113" s="59"/>
      <c r="O113" s="61"/>
      <c r="P113" s="62"/>
      <c r="Q113" s="63"/>
      <c r="R113" s="63"/>
      <c r="S113" s="64"/>
      <c r="T113" s="61"/>
      <c r="U113" s="60"/>
      <c r="V113" s="61"/>
    </row>
    <row r="114" spans="1:22" ht="14.25" customHeight="1" x14ac:dyDescent="0.3">
      <c r="A114" s="91"/>
      <c r="B114" s="91"/>
      <c r="C114" s="292"/>
      <c r="D114" s="93" t="s">
        <v>40</v>
      </c>
      <c r="E114" s="61"/>
      <c r="F114" s="75"/>
      <c r="G114" s="60"/>
      <c r="I114" s="213"/>
      <c r="J114" s="160"/>
      <c r="K114" s="160"/>
      <c r="L114" s="159"/>
      <c r="M114" s="59"/>
      <c r="N114" s="59"/>
      <c r="O114" s="61"/>
      <c r="P114" s="62"/>
      <c r="Q114" s="63"/>
      <c r="R114" s="63"/>
      <c r="S114" s="64"/>
      <c r="T114" s="61"/>
      <c r="U114" s="60"/>
      <c r="V114" s="61"/>
    </row>
    <row r="115" spans="1:22" ht="14.25" customHeight="1" x14ac:dyDescent="0.3">
      <c r="A115" s="54"/>
      <c r="B115" s="54"/>
      <c r="C115" s="268"/>
      <c r="D115" s="93"/>
      <c r="E115" s="54"/>
      <c r="F115" s="52"/>
      <c r="G115" s="53"/>
      <c r="H115" s="75"/>
      <c r="I115" s="214"/>
      <c r="J115" s="161"/>
      <c r="K115" s="161"/>
      <c r="L115" s="162"/>
      <c r="M115" s="51"/>
      <c r="N115" s="54"/>
      <c r="O115" s="54"/>
      <c r="P115" s="55"/>
      <c r="Q115" s="56"/>
      <c r="R115" s="56"/>
      <c r="S115" s="57"/>
      <c r="T115" s="54"/>
      <c r="U115" s="53"/>
      <c r="V115" s="54"/>
    </row>
    <row r="116" spans="1:22" ht="14.25" customHeight="1" x14ac:dyDescent="0.3">
      <c r="A116" s="53"/>
      <c r="B116" s="53"/>
      <c r="C116" s="54"/>
      <c r="D116" s="53"/>
      <c r="E116" s="54"/>
      <c r="F116" s="52"/>
      <c r="G116" s="53"/>
      <c r="H116" s="66"/>
      <c r="I116" s="214"/>
      <c r="J116" s="161"/>
      <c r="K116" s="161"/>
      <c r="L116" s="162"/>
      <c r="M116" s="51"/>
      <c r="N116" s="53"/>
      <c r="O116" s="54"/>
      <c r="P116" s="55"/>
      <c r="Q116" s="56"/>
      <c r="R116" s="56"/>
      <c r="S116" s="57"/>
      <c r="T116" s="54"/>
      <c r="U116" s="53"/>
      <c r="V116" s="53"/>
    </row>
    <row r="117" spans="1:22" ht="14.25" customHeight="1" x14ac:dyDescent="0.3">
      <c r="A117" s="54"/>
      <c r="B117" s="54"/>
      <c r="C117" s="291" t="s">
        <v>26</v>
      </c>
      <c r="D117" s="45" t="s">
        <v>41</v>
      </c>
      <c r="E117" s="54"/>
      <c r="F117" s="52"/>
      <c r="G117" s="53"/>
      <c r="H117" s="66"/>
      <c r="I117" s="214"/>
      <c r="J117" s="161"/>
      <c r="K117" s="161"/>
      <c r="L117" s="162"/>
      <c r="M117" s="51"/>
      <c r="N117" s="54"/>
      <c r="O117" s="54"/>
      <c r="P117" s="55"/>
      <c r="Q117" s="56"/>
      <c r="R117" s="56"/>
      <c r="S117" s="57"/>
      <c r="T117" s="54"/>
      <c r="U117" s="53"/>
      <c r="V117" s="54"/>
    </row>
    <row r="118" spans="1:22" ht="14.25" customHeight="1" x14ac:dyDescent="0.3">
      <c r="A118" s="54"/>
      <c r="B118" s="54"/>
      <c r="C118" s="292"/>
      <c r="D118" s="45" t="s">
        <v>179</v>
      </c>
      <c r="E118" s="54"/>
      <c r="F118" s="52"/>
      <c r="G118" s="53"/>
      <c r="H118" s="66"/>
      <c r="I118" s="198"/>
      <c r="J118" s="66"/>
      <c r="K118" s="66"/>
      <c r="L118" s="51"/>
      <c r="M118" s="51"/>
      <c r="N118" s="54"/>
      <c r="O118" s="54"/>
      <c r="P118" s="55"/>
      <c r="Q118" s="56"/>
      <c r="R118" s="56"/>
      <c r="S118" s="57"/>
      <c r="T118" s="54"/>
      <c r="U118" s="53"/>
      <c r="V118" s="54"/>
    </row>
    <row r="119" spans="1:22" ht="14.25" customHeight="1" x14ac:dyDescent="0.3">
      <c r="A119" s="54"/>
      <c r="B119" s="54"/>
      <c r="C119" s="292"/>
      <c r="D119" s="45" t="s">
        <v>180</v>
      </c>
      <c r="E119" s="54"/>
      <c r="F119" s="52"/>
      <c r="G119" s="53"/>
      <c r="H119" s="66"/>
      <c r="I119" s="198"/>
      <c r="J119" s="66"/>
      <c r="K119" s="66"/>
      <c r="L119" s="51"/>
      <c r="M119" s="51"/>
      <c r="N119" s="54"/>
      <c r="O119" s="54"/>
      <c r="P119" s="55"/>
      <c r="Q119" s="56"/>
      <c r="R119" s="56"/>
      <c r="S119" s="57"/>
      <c r="T119" s="54"/>
      <c r="U119" s="53"/>
      <c r="V119" s="54"/>
    </row>
    <row r="120" spans="1:22" ht="14.25" customHeight="1" x14ac:dyDescent="0.3">
      <c r="A120" s="54"/>
      <c r="B120" s="54"/>
      <c r="C120" s="292"/>
      <c r="D120" s="45" t="s">
        <v>149</v>
      </c>
      <c r="E120" s="54"/>
      <c r="F120" s="52"/>
      <c r="G120" s="53"/>
      <c r="H120" s="66"/>
      <c r="I120" s="198"/>
      <c r="J120" s="66"/>
      <c r="K120" s="66"/>
      <c r="L120" s="51"/>
      <c r="M120" s="51"/>
      <c r="N120" s="54"/>
      <c r="O120" s="54"/>
      <c r="P120" s="55"/>
      <c r="Q120" s="56"/>
      <c r="R120" s="56"/>
      <c r="S120" s="57"/>
      <c r="T120" s="54"/>
      <c r="U120" s="53"/>
      <c r="V120" s="54"/>
    </row>
    <row r="121" spans="1:22" ht="14.25" customHeight="1" x14ac:dyDescent="0.3">
      <c r="A121" s="54"/>
      <c r="B121" s="54"/>
      <c r="C121" s="292"/>
      <c r="D121" s="45" t="s">
        <v>181</v>
      </c>
      <c r="E121" s="54"/>
      <c r="F121" s="52"/>
      <c r="G121" s="53"/>
      <c r="H121" s="66"/>
      <c r="I121" s="198"/>
      <c r="J121" s="66"/>
      <c r="K121" s="66"/>
      <c r="L121" s="51"/>
      <c r="M121" s="51"/>
      <c r="N121" s="54"/>
      <c r="O121" s="54"/>
      <c r="P121" s="55"/>
      <c r="Q121" s="56"/>
      <c r="R121" s="56"/>
      <c r="S121" s="57"/>
      <c r="T121" s="54"/>
      <c r="U121" s="53"/>
      <c r="V121" s="54"/>
    </row>
    <row r="122" spans="1:22" ht="14.25" customHeight="1" x14ac:dyDescent="0.3">
      <c r="A122" s="54"/>
      <c r="B122" s="54"/>
      <c r="C122" s="292"/>
      <c r="D122" s="45" t="s">
        <v>182</v>
      </c>
      <c r="E122" s="54"/>
      <c r="F122" s="52"/>
      <c r="G122" s="53"/>
      <c r="H122" s="66"/>
      <c r="I122" s="198"/>
      <c r="J122" s="66"/>
      <c r="K122" s="66"/>
      <c r="L122" s="51"/>
      <c r="M122" s="51"/>
      <c r="N122" s="54"/>
      <c r="O122" s="54"/>
      <c r="P122" s="55"/>
      <c r="Q122" s="56"/>
      <c r="R122" s="56"/>
      <c r="S122" s="57"/>
      <c r="T122" s="54"/>
      <c r="U122" s="53"/>
      <c r="V122" s="54"/>
    </row>
    <row r="123" spans="1:22" ht="14.25" customHeight="1" x14ac:dyDescent="0.3">
      <c r="A123" s="54"/>
      <c r="B123" s="54"/>
      <c r="C123" s="292"/>
      <c r="D123" s="45" t="s">
        <v>88</v>
      </c>
      <c r="E123" s="54"/>
      <c r="F123" s="52"/>
      <c r="G123" s="53"/>
      <c r="H123" s="66"/>
      <c r="I123" s="198"/>
      <c r="J123" s="66"/>
      <c r="K123" s="66"/>
      <c r="L123" s="51"/>
      <c r="M123" s="51"/>
      <c r="N123" s="54"/>
      <c r="O123" s="54"/>
      <c r="P123" s="55"/>
      <c r="Q123" s="56"/>
      <c r="R123" s="56"/>
      <c r="S123" s="57"/>
      <c r="T123" s="54"/>
      <c r="U123" s="53"/>
      <c r="V123" s="54"/>
    </row>
    <row r="124" spans="1:22" ht="14.25" customHeight="1" x14ac:dyDescent="0.3">
      <c r="A124" s="54"/>
      <c r="B124" s="54"/>
      <c r="C124" s="268"/>
      <c r="D124" s="45" t="s">
        <v>183</v>
      </c>
      <c r="E124" s="54"/>
      <c r="F124" s="52"/>
      <c r="G124" s="53"/>
      <c r="H124" s="66"/>
      <c r="I124" s="198"/>
      <c r="J124" s="66"/>
      <c r="K124" s="66"/>
      <c r="L124" s="51"/>
      <c r="M124" s="51"/>
      <c r="N124" s="54"/>
      <c r="O124" s="54"/>
      <c r="P124" s="55"/>
      <c r="Q124" s="56"/>
      <c r="R124" s="56"/>
      <c r="S124" s="57"/>
      <c r="T124" s="54"/>
      <c r="U124" s="53"/>
      <c r="V124" s="54"/>
    </row>
    <row r="125" spans="1:22" ht="14.25" customHeight="1" x14ac:dyDescent="0.3">
      <c r="A125" s="53"/>
      <c r="B125" s="53"/>
      <c r="C125" s="54"/>
      <c r="D125" s="53"/>
      <c r="E125" s="54"/>
      <c r="F125" s="52"/>
      <c r="G125" s="53"/>
      <c r="H125" s="66"/>
      <c r="I125" s="198"/>
      <c r="J125" s="66"/>
      <c r="K125" s="66"/>
      <c r="L125" s="51"/>
      <c r="M125" s="51"/>
      <c r="N125" s="53"/>
      <c r="O125" s="54"/>
      <c r="P125" s="55"/>
      <c r="Q125" s="56"/>
      <c r="R125" s="56"/>
      <c r="S125" s="57"/>
      <c r="T125" s="54"/>
      <c r="U125" s="53"/>
      <c r="V125" s="53"/>
    </row>
    <row r="126" spans="1:22" ht="14.25" customHeight="1" x14ac:dyDescent="0.3">
      <c r="A126" s="54"/>
      <c r="B126" s="54"/>
      <c r="C126" s="291" t="s">
        <v>184</v>
      </c>
      <c r="D126" s="293" t="s">
        <v>185</v>
      </c>
      <c r="E126" s="94"/>
      <c r="F126" s="95"/>
      <c r="G126" s="66"/>
      <c r="H126" s="51"/>
      <c r="I126" s="198"/>
      <c r="J126" s="51"/>
      <c r="K126" s="51"/>
      <c r="L126" s="54"/>
      <c r="M126" s="54"/>
      <c r="N126" s="54"/>
      <c r="O126" s="54"/>
      <c r="P126" s="55"/>
      <c r="Q126" s="56"/>
      <c r="R126" s="56"/>
      <c r="S126" s="57"/>
      <c r="T126" s="54"/>
      <c r="U126" s="53"/>
      <c r="V126" s="54"/>
    </row>
    <row r="127" spans="1:22" ht="14.25" customHeight="1" x14ac:dyDescent="0.3">
      <c r="A127" s="54"/>
      <c r="B127" s="54"/>
      <c r="C127" s="292"/>
      <c r="D127" s="292"/>
      <c r="E127" s="94"/>
      <c r="F127" s="95"/>
      <c r="G127" s="66"/>
      <c r="H127" s="51"/>
      <c r="I127" s="198"/>
      <c r="J127" s="51"/>
      <c r="K127" s="51"/>
      <c r="L127" s="54"/>
      <c r="M127" s="54"/>
      <c r="N127" s="54"/>
      <c r="O127" s="54"/>
      <c r="P127" s="55"/>
      <c r="Q127" s="56"/>
      <c r="R127" s="56"/>
      <c r="S127" s="57"/>
      <c r="T127" s="54"/>
      <c r="U127" s="53"/>
      <c r="V127" s="54"/>
    </row>
    <row r="128" spans="1:22" ht="14.25" customHeight="1" x14ac:dyDescent="0.3">
      <c r="A128" s="54"/>
      <c r="B128" s="54"/>
      <c r="C128" s="292"/>
      <c r="D128" s="292"/>
      <c r="E128" s="94"/>
      <c r="F128" s="95"/>
      <c r="G128" s="66"/>
      <c r="H128" s="51"/>
      <c r="I128" s="198"/>
      <c r="J128" s="51"/>
      <c r="K128" s="51"/>
      <c r="L128" s="54"/>
      <c r="M128" s="54"/>
      <c r="N128" s="54"/>
      <c r="O128" s="54"/>
      <c r="P128" s="55"/>
      <c r="Q128" s="56"/>
      <c r="R128" s="56"/>
      <c r="S128" s="57"/>
      <c r="T128" s="54"/>
      <c r="U128" s="53"/>
      <c r="V128" s="54"/>
    </row>
    <row r="129" spans="1:22" ht="14.25" customHeight="1" x14ac:dyDescent="0.3">
      <c r="A129" s="54"/>
      <c r="B129" s="54"/>
      <c r="C129" s="292"/>
      <c r="D129" s="292"/>
      <c r="E129" s="94"/>
      <c r="F129" s="95"/>
      <c r="G129" s="66"/>
      <c r="H129" s="51"/>
      <c r="I129" s="198"/>
      <c r="J129" s="51"/>
      <c r="K129" s="51"/>
      <c r="L129" s="54"/>
      <c r="M129" s="54"/>
      <c r="N129" s="54"/>
      <c r="O129" s="54"/>
      <c r="P129" s="55"/>
      <c r="Q129" s="56"/>
      <c r="R129" s="56"/>
      <c r="S129" s="57"/>
      <c r="T129" s="54"/>
      <c r="U129" s="53"/>
      <c r="V129" s="54"/>
    </row>
    <row r="130" spans="1:22" ht="14.25" customHeight="1" x14ac:dyDescent="0.3">
      <c r="A130" s="54"/>
      <c r="B130" s="54"/>
      <c r="C130" s="292"/>
      <c r="D130" s="292"/>
      <c r="E130" s="94"/>
      <c r="F130" s="95"/>
      <c r="G130" s="66"/>
      <c r="H130" s="51"/>
      <c r="I130" s="198"/>
      <c r="J130" s="51"/>
      <c r="K130" s="51"/>
      <c r="L130" s="54"/>
      <c r="M130" s="54"/>
      <c r="N130" s="54"/>
      <c r="O130" s="54"/>
      <c r="P130" s="55"/>
      <c r="Q130" s="56"/>
      <c r="R130" s="56"/>
      <c r="S130" s="57"/>
      <c r="T130" s="54"/>
      <c r="U130" s="53"/>
      <c r="V130" s="54"/>
    </row>
    <row r="131" spans="1:22" ht="14.25" customHeight="1" x14ac:dyDescent="0.3">
      <c r="A131" s="54"/>
      <c r="B131" s="54"/>
      <c r="C131" s="292"/>
      <c r="D131" s="292"/>
      <c r="E131" s="94"/>
      <c r="F131" s="95"/>
      <c r="G131" s="66"/>
      <c r="H131" s="51"/>
      <c r="I131" s="198"/>
      <c r="J131" s="51"/>
      <c r="K131" s="51"/>
      <c r="L131" s="54"/>
      <c r="M131" s="54"/>
      <c r="N131" s="54"/>
      <c r="O131" s="54"/>
      <c r="P131" s="55"/>
      <c r="Q131" s="56"/>
      <c r="R131" s="56"/>
      <c r="S131" s="57"/>
      <c r="T131" s="54"/>
      <c r="U131" s="53"/>
      <c r="V131" s="54"/>
    </row>
    <row r="132" spans="1:22" ht="14.25" customHeight="1" x14ac:dyDescent="0.3">
      <c r="A132" s="54"/>
      <c r="B132" s="54"/>
      <c r="C132" s="292"/>
      <c r="D132" s="268"/>
      <c r="E132" s="94"/>
      <c r="F132" s="95"/>
      <c r="G132" s="66"/>
      <c r="H132" s="51"/>
      <c r="I132" s="198"/>
      <c r="J132" s="51"/>
      <c r="K132" s="51"/>
      <c r="L132" s="54"/>
      <c r="M132" s="54"/>
      <c r="N132" s="54"/>
      <c r="O132" s="54"/>
      <c r="P132" s="55"/>
      <c r="Q132" s="56"/>
      <c r="R132" s="56"/>
      <c r="S132" s="57"/>
      <c r="T132" s="54"/>
      <c r="U132" s="53"/>
      <c r="V132" s="54"/>
    </row>
    <row r="133" spans="1:22" ht="14.25" customHeight="1" x14ac:dyDescent="0.3">
      <c r="A133" s="54"/>
      <c r="B133" s="54"/>
      <c r="C133" s="292"/>
      <c r="D133" s="296" t="s">
        <v>186</v>
      </c>
      <c r="E133" s="94"/>
      <c r="F133" s="95"/>
      <c r="G133" s="66"/>
      <c r="H133" s="51"/>
      <c r="I133" s="198"/>
      <c r="J133" s="51"/>
      <c r="K133" s="51"/>
      <c r="L133" s="54"/>
      <c r="M133" s="54"/>
      <c r="N133" s="54"/>
      <c r="O133" s="54"/>
      <c r="P133" s="55"/>
      <c r="Q133" s="56"/>
      <c r="R133" s="56"/>
      <c r="S133" s="57"/>
      <c r="T133" s="54"/>
      <c r="U133" s="53"/>
      <c r="V133" s="54"/>
    </row>
    <row r="134" spans="1:22" ht="14.25" customHeight="1" x14ac:dyDescent="0.3">
      <c r="A134" s="54"/>
      <c r="B134" s="54"/>
      <c r="C134" s="292"/>
      <c r="D134" s="292"/>
      <c r="E134" s="94"/>
      <c r="F134" s="95"/>
      <c r="G134" s="66"/>
      <c r="H134" s="51"/>
      <c r="I134" s="198"/>
      <c r="J134" s="51"/>
      <c r="K134" s="51"/>
      <c r="L134" s="54"/>
      <c r="M134" s="54"/>
      <c r="N134" s="54"/>
      <c r="O134" s="54"/>
      <c r="P134" s="55"/>
      <c r="Q134" s="56"/>
      <c r="R134" s="56"/>
      <c r="S134" s="57"/>
      <c r="T134" s="54"/>
      <c r="U134" s="53"/>
      <c r="V134" s="54"/>
    </row>
    <row r="135" spans="1:22" ht="14.25" customHeight="1" x14ac:dyDescent="0.3">
      <c r="A135" s="54"/>
      <c r="B135" s="54"/>
      <c r="C135" s="292"/>
      <c r="D135" s="292"/>
      <c r="E135" s="94"/>
      <c r="F135" s="52"/>
      <c r="G135" s="53"/>
      <c r="H135" s="66"/>
      <c r="I135" s="198"/>
      <c r="J135" s="66"/>
      <c r="K135" s="66"/>
      <c r="L135" s="51"/>
      <c r="M135" s="51"/>
      <c r="N135" s="54"/>
      <c r="O135" s="54"/>
      <c r="P135" s="55"/>
      <c r="Q135" s="56"/>
      <c r="R135" s="56"/>
      <c r="S135" s="57"/>
      <c r="T135" s="54"/>
      <c r="U135" s="53"/>
      <c r="V135" s="54"/>
    </row>
    <row r="136" spans="1:22" ht="14.25" customHeight="1" x14ac:dyDescent="0.3">
      <c r="A136" s="54"/>
      <c r="B136" s="54"/>
      <c r="C136" s="292"/>
      <c r="D136" s="292"/>
      <c r="E136" s="94"/>
      <c r="F136" s="52"/>
      <c r="G136" s="53"/>
      <c r="H136" s="66"/>
      <c r="I136" s="198"/>
      <c r="J136" s="66"/>
      <c r="K136" s="66"/>
      <c r="L136" s="51"/>
      <c r="M136" s="51"/>
      <c r="N136" s="54"/>
      <c r="O136" s="54"/>
      <c r="P136" s="55"/>
      <c r="Q136" s="56"/>
      <c r="R136" s="56"/>
      <c r="S136" s="57"/>
      <c r="T136" s="54"/>
      <c r="U136" s="53"/>
      <c r="V136" s="54"/>
    </row>
    <row r="137" spans="1:22" ht="14.25" customHeight="1" x14ac:dyDescent="0.3">
      <c r="A137" s="54"/>
      <c r="B137" s="54"/>
      <c r="C137" s="292"/>
      <c r="D137" s="292"/>
      <c r="E137" s="94"/>
      <c r="F137" s="52"/>
      <c r="G137" s="53"/>
      <c r="H137" s="66"/>
      <c r="I137" s="198"/>
      <c r="J137" s="66"/>
      <c r="K137" s="66"/>
      <c r="L137" s="51"/>
      <c r="M137" s="51"/>
      <c r="N137" s="54"/>
      <c r="O137" s="54"/>
      <c r="P137" s="55"/>
      <c r="Q137" s="56"/>
      <c r="R137" s="56"/>
      <c r="S137" s="57"/>
      <c r="T137" s="54"/>
      <c r="U137" s="53"/>
      <c r="V137" s="54"/>
    </row>
    <row r="138" spans="1:22" ht="14.25" customHeight="1" x14ac:dyDescent="0.3">
      <c r="A138" s="54"/>
      <c r="B138" s="54"/>
      <c r="C138" s="292"/>
      <c r="D138" s="292"/>
      <c r="E138" s="94"/>
      <c r="F138" s="52"/>
      <c r="G138" s="53"/>
      <c r="H138" s="66"/>
      <c r="I138" s="198"/>
      <c r="J138" s="66"/>
      <c r="K138" s="66"/>
      <c r="L138" s="51"/>
      <c r="M138" s="51"/>
      <c r="N138" s="54"/>
      <c r="O138" s="54"/>
      <c r="P138" s="55"/>
      <c r="Q138" s="56"/>
      <c r="R138" s="56"/>
      <c r="S138" s="57"/>
      <c r="T138" s="54"/>
      <c r="U138" s="53"/>
      <c r="V138" s="54"/>
    </row>
    <row r="139" spans="1:22" ht="14.25" customHeight="1" x14ac:dyDescent="0.3">
      <c r="A139" s="54"/>
      <c r="B139" s="54"/>
      <c r="C139" s="292"/>
      <c r="D139" s="292"/>
      <c r="E139" s="94"/>
      <c r="F139" s="52"/>
      <c r="G139" s="53"/>
      <c r="H139" s="66"/>
      <c r="I139" s="198"/>
      <c r="J139" s="66"/>
      <c r="K139" s="66"/>
      <c r="L139" s="51"/>
      <c r="M139" s="51"/>
      <c r="N139" s="54"/>
      <c r="O139" s="54"/>
      <c r="P139" s="55"/>
      <c r="Q139" s="56"/>
      <c r="R139" s="56"/>
      <c r="S139" s="57"/>
      <c r="T139" s="54"/>
      <c r="U139" s="53"/>
      <c r="V139" s="54"/>
    </row>
    <row r="140" spans="1:22" ht="14.25" customHeight="1" x14ac:dyDescent="0.3">
      <c r="A140" s="54"/>
      <c r="B140" s="54"/>
      <c r="C140" s="292"/>
      <c r="D140" s="292"/>
      <c r="E140" s="94"/>
      <c r="F140" s="52"/>
      <c r="G140" s="53"/>
      <c r="H140" s="66"/>
      <c r="I140" s="198"/>
      <c r="J140" s="66"/>
      <c r="K140" s="66"/>
      <c r="L140" s="51"/>
      <c r="M140" s="51"/>
      <c r="N140" s="54"/>
      <c r="O140" s="54"/>
      <c r="P140" s="55"/>
      <c r="Q140" s="56"/>
      <c r="R140" s="56"/>
      <c r="S140" s="57"/>
      <c r="T140" s="54"/>
      <c r="U140" s="53"/>
      <c r="V140" s="54"/>
    </row>
    <row r="141" spans="1:22" ht="14.25" customHeight="1" x14ac:dyDescent="0.3">
      <c r="A141" s="54"/>
      <c r="B141" s="54"/>
      <c r="C141" s="292"/>
      <c r="D141" s="292"/>
      <c r="E141" s="94"/>
      <c r="F141" s="52"/>
      <c r="G141" s="53"/>
      <c r="H141" s="66"/>
      <c r="I141" s="198"/>
      <c r="J141" s="66"/>
      <c r="K141" s="66"/>
      <c r="L141" s="51"/>
      <c r="M141" s="51"/>
      <c r="N141" s="54"/>
      <c r="O141" s="54"/>
      <c r="P141" s="55"/>
      <c r="Q141" s="56"/>
      <c r="R141" s="56"/>
      <c r="S141" s="57"/>
      <c r="T141" s="54"/>
      <c r="U141" s="53"/>
      <c r="V141" s="54"/>
    </row>
    <row r="142" spans="1:22" ht="14.25" customHeight="1" x14ac:dyDescent="0.3">
      <c r="A142" s="54"/>
      <c r="B142" s="54"/>
      <c r="C142" s="292"/>
      <c r="D142" s="268"/>
      <c r="E142" s="94"/>
      <c r="F142" s="52"/>
      <c r="G142" s="53"/>
      <c r="H142" s="66"/>
      <c r="I142" s="198"/>
      <c r="J142" s="66"/>
      <c r="K142" s="66"/>
      <c r="L142" s="51"/>
      <c r="M142" s="51"/>
      <c r="N142" s="54"/>
      <c r="O142" s="54"/>
      <c r="P142" s="55"/>
      <c r="Q142" s="56"/>
      <c r="R142" s="56"/>
      <c r="S142" s="57"/>
      <c r="T142" s="54"/>
      <c r="U142" s="53"/>
      <c r="V142" s="54"/>
    </row>
    <row r="143" spans="1:22" ht="14.25" customHeight="1" x14ac:dyDescent="0.3">
      <c r="A143" s="54"/>
      <c r="B143" s="54"/>
      <c r="C143" s="292"/>
      <c r="D143" s="293" t="s">
        <v>187</v>
      </c>
      <c r="E143" s="94"/>
      <c r="F143" s="52"/>
      <c r="G143" s="53"/>
      <c r="H143" s="66"/>
      <c r="I143" s="198"/>
      <c r="J143" s="66"/>
      <c r="K143" s="66"/>
      <c r="L143" s="51"/>
      <c r="M143" s="51"/>
      <c r="N143" s="54"/>
      <c r="O143" s="54"/>
      <c r="P143" s="55"/>
      <c r="Q143" s="56"/>
      <c r="R143" s="56"/>
      <c r="S143" s="57"/>
      <c r="T143" s="54"/>
      <c r="U143" s="53"/>
      <c r="V143" s="54"/>
    </row>
    <row r="144" spans="1:22" ht="14.25" customHeight="1" x14ac:dyDescent="0.3">
      <c r="A144" s="54"/>
      <c r="B144" s="54"/>
      <c r="C144" s="292"/>
      <c r="D144" s="292"/>
      <c r="E144" s="94"/>
      <c r="F144" s="52"/>
      <c r="G144" s="53"/>
      <c r="H144" s="66"/>
      <c r="I144" s="198"/>
      <c r="J144" s="66"/>
      <c r="K144" s="66"/>
      <c r="L144" s="51"/>
      <c r="M144" s="51"/>
      <c r="N144" s="54"/>
      <c r="O144" s="54"/>
      <c r="P144" s="55"/>
      <c r="Q144" s="56"/>
      <c r="R144" s="56"/>
      <c r="S144" s="57"/>
      <c r="T144" s="54"/>
      <c r="U144" s="53"/>
      <c r="V144" s="54"/>
    </row>
    <row r="145" spans="1:22" ht="14.25" customHeight="1" x14ac:dyDescent="0.3">
      <c r="A145" s="53"/>
      <c r="B145" s="53"/>
      <c r="C145" s="268"/>
      <c r="D145" s="268"/>
      <c r="E145" s="94"/>
      <c r="F145" s="52"/>
      <c r="G145" s="53"/>
      <c r="H145" s="66"/>
      <c r="I145" s="198"/>
      <c r="J145" s="66"/>
      <c r="K145" s="66"/>
      <c r="L145" s="51"/>
      <c r="M145" s="51"/>
      <c r="N145" s="53"/>
      <c r="O145" s="54"/>
      <c r="P145" s="55"/>
      <c r="Q145" s="56"/>
      <c r="R145" s="56"/>
      <c r="S145" s="57"/>
      <c r="T145" s="54"/>
      <c r="U145" s="53"/>
      <c r="V145" s="53"/>
    </row>
    <row r="146" spans="1:22" ht="14.25" customHeight="1" x14ac:dyDescent="0.3">
      <c r="A146" s="53"/>
      <c r="B146" s="53"/>
      <c r="C146" s="54"/>
      <c r="D146" s="53"/>
      <c r="E146" s="54"/>
      <c r="F146" s="52"/>
      <c r="G146" s="53"/>
      <c r="H146" s="66"/>
      <c r="I146" s="198"/>
      <c r="J146" s="66"/>
      <c r="K146" s="66"/>
      <c r="L146" s="51"/>
      <c r="M146" s="51"/>
      <c r="N146" s="53"/>
      <c r="O146" s="54"/>
      <c r="P146" s="55"/>
      <c r="Q146" s="56"/>
      <c r="R146" s="56"/>
      <c r="S146" s="57"/>
      <c r="T146" s="54"/>
      <c r="U146" s="53"/>
      <c r="V146" s="53"/>
    </row>
    <row r="147" spans="1:22" ht="14.25" customHeight="1" x14ac:dyDescent="0.3">
      <c r="A147" s="53"/>
      <c r="B147" s="53"/>
      <c r="C147" s="290" t="s">
        <v>188</v>
      </c>
      <c r="D147" s="274"/>
      <c r="E147" s="271"/>
      <c r="F147" s="96"/>
      <c r="G147" s="97"/>
      <c r="H147" s="98"/>
      <c r="I147" s="215"/>
      <c r="J147" s="98"/>
      <c r="K147" s="98"/>
      <c r="L147" s="97"/>
      <c r="M147" s="97"/>
      <c r="N147" s="99"/>
      <c r="O147" s="100"/>
      <c r="P147" s="101"/>
      <c r="Q147" s="102"/>
      <c r="R147" s="103"/>
      <c r="S147" s="104"/>
      <c r="T147" s="105"/>
      <c r="U147" s="53"/>
      <c r="V147" s="53"/>
    </row>
    <row r="148" spans="1:22" ht="30" customHeight="1" x14ac:dyDescent="0.3">
      <c r="A148" s="53"/>
      <c r="B148" s="53"/>
      <c r="C148" s="106" t="s">
        <v>189</v>
      </c>
      <c r="D148" s="295" t="s">
        <v>190</v>
      </c>
      <c r="E148" s="271"/>
      <c r="F148" s="107"/>
      <c r="G148" s="94"/>
      <c r="H148" s="94"/>
      <c r="I148" s="215"/>
      <c r="J148" s="94"/>
      <c r="K148" s="94"/>
      <c r="L148" s="94"/>
      <c r="M148" s="94"/>
      <c r="N148" s="60"/>
      <c r="O148" s="94"/>
      <c r="P148" s="108"/>
      <c r="Q148" s="109"/>
      <c r="R148" s="103"/>
      <c r="S148" s="104"/>
      <c r="T148" s="105"/>
      <c r="U148" s="53"/>
      <c r="V148" s="53"/>
    </row>
    <row r="149" spans="1:22" ht="14.25" customHeight="1" x14ac:dyDescent="0.3">
      <c r="A149" s="53"/>
      <c r="B149" s="53"/>
      <c r="C149" s="106" t="s">
        <v>191</v>
      </c>
      <c r="D149" s="295" t="s">
        <v>192</v>
      </c>
      <c r="E149" s="271"/>
      <c r="F149" s="107"/>
      <c r="G149" s="94"/>
      <c r="H149" s="94"/>
      <c r="I149" s="215"/>
      <c r="J149" s="94"/>
      <c r="K149" s="94"/>
      <c r="L149" s="94"/>
      <c r="M149" s="94"/>
      <c r="N149" s="60"/>
      <c r="O149" s="94"/>
      <c r="P149" s="108"/>
      <c r="Q149" s="109"/>
      <c r="R149" s="103"/>
      <c r="S149" s="104"/>
      <c r="T149" s="105"/>
      <c r="U149" s="53"/>
      <c r="V149" s="53"/>
    </row>
    <row r="150" spans="1:22" ht="14.25" customHeight="1" x14ac:dyDescent="0.3">
      <c r="A150" s="53"/>
      <c r="B150" s="53"/>
      <c r="C150" s="106" t="s">
        <v>193</v>
      </c>
      <c r="D150" s="295" t="s">
        <v>194</v>
      </c>
      <c r="E150" s="271"/>
      <c r="F150" s="107"/>
      <c r="G150" s="94"/>
      <c r="H150" s="94"/>
      <c r="I150" s="215"/>
      <c r="J150" s="94"/>
      <c r="K150" s="94"/>
      <c r="L150" s="94"/>
      <c r="M150" s="94"/>
      <c r="N150" s="60"/>
      <c r="O150" s="94"/>
      <c r="P150" s="108"/>
      <c r="Q150" s="109"/>
      <c r="R150" s="103"/>
      <c r="S150" s="104"/>
      <c r="T150" s="105"/>
      <c r="U150" s="53"/>
      <c r="V150" s="53"/>
    </row>
    <row r="151" spans="1:22" ht="14.25" customHeight="1" x14ac:dyDescent="0.3">
      <c r="A151" s="53"/>
      <c r="B151" s="53"/>
      <c r="C151" s="106" t="s">
        <v>195</v>
      </c>
      <c r="D151" s="295" t="s">
        <v>196</v>
      </c>
      <c r="E151" s="271"/>
      <c r="F151" s="107"/>
      <c r="G151" s="94"/>
      <c r="H151" s="94"/>
      <c r="I151" s="215"/>
      <c r="J151" s="94"/>
      <c r="K151" s="94"/>
      <c r="L151" s="94"/>
      <c r="M151" s="94"/>
      <c r="N151" s="60"/>
      <c r="O151" s="94"/>
      <c r="P151" s="108"/>
      <c r="Q151" s="109"/>
      <c r="R151" s="103"/>
      <c r="S151" s="104"/>
      <c r="T151" s="105"/>
      <c r="U151" s="53"/>
      <c r="V151" s="53"/>
    </row>
    <row r="152" spans="1:22" ht="14.25" customHeight="1" x14ac:dyDescent="0.3">
      <c r="A152" s="110"/>
      <c r="B152" s="110"/>
      <c r="C152" s="111"/>
      <c r="D152" s="110"/>
      <c r="E152" s="111"/>
      <c r="F152" s="50"/>
      <c r="G152" s="110"/>
      <c r="H152" s="77"/>
      <c r="I152" s="205"/>
      <c r="J152" s="77"/>
      <c r="K152" s="77"/>
      <c r="L152" s="112"/>
      <c r="M152" s="112"/>
      <c r="N152" s="110"/>
      <c r="O152" s="111"/>
      <c r="P152" s="113"/>
      <c r="Q152" s="114"/>
      <c r="R152" s="114"/>
      <c r="S152" s="115"/>
      <c r="T152" s="111"/>
      <c r="U152" s="110"/>
      <c r="V152" s="110"/>
    </row>
    <row r="153" spans="1:22" ht="14.25" customHeight="1" x14ac:dyDescent="0.3">
      <c r="A153" s="110"/>
      <c r="B153" s="110"/>
      <c r="C153" s="111"/>
      <c r="D153" s="110"/>
      <c r="E153" s="111"/>
      <c r="F153" s="50"/>
      <c r="G153" s="110"/>
      <c r="H153" s="77"/>
      <c r="I153" s="205"/>
      <c r="J153" s="77"/>
      <c r="K153" s="77"/>
      <c r="L153" s="112"/>
      <c r="M153" s="112"/>
      <c r="N153" s="110"/>
      <c r="O153" s="111"/>
      <c r="P153" s="113"/>
      <c r="Q153" s="114"/>
      <c r="R153" s="114"/>
      <c r="S153" s="115"/>
      <c r="T153" s="111"/>
      <c r="U153" s="110"/>
      <c r="V153" s="110"/>
    </row>
    <row r="154" spans="1:22" ht="14.25" customHeight="1" x14ac:dyDescent="0.3">
      <c r="A154" s="110"/>
      <c r="B154" s="110"/>
      <c r="C154" s="111"/>
      <c r="D154" s="110"/>
      <c r="E154" s="111"/>
      <c r="F154" s="50"/>
      <c r="G154" s="110"/>
      <c r="H154" s="77"/>
      <c r="I154" s="205"/>
      <c r="J154" s="77"/>
      <c r="K154" s="77"/>
      <c r="L154" s="112"/>
      <c r="M154" s="112"/>
      <c r="N154" s="110"/>
      <c r="O154" s="111"/>
      <c r="P154" s="113"/>
      <c r="Q154" s="114"/>
      <c r="R154" s="114"/>
      <c r="S154" s="115"/>
      <c r="T154" s="111"/>
      <c r="U154" s="110"/>
      <c r="V154" s="110"/>
    </row>
    <row r="155" spans="1:22" ht="14.25" customHeight="1" x14ac:dyDescent="0.3">
      <c r="D155" s="48"/>
      <c r="F155" s="116"/>
      <c r="I155" s="216"/>
      <c r="P155" s="117"/>
      <c r="Q155" s="118"/>
      <c r="R155" s="118"/>
      <c r="S155" s="46"/>
      <c r="U155" s="48"/>
    </row>
    <row r="156" spans="1:22" ht="14.25" customHeight="1" x14ac:dyDescent="0.3">
      <c r="D156" s="48"/>
      <c r="F156" s="116"/>
      <c r="I156" s="216"/>
      <c r="P156" s="117"/>
      <c r="Q156" s="118"/>
      <c r="R156" s="118"/>
      <c r="S156" s="46"/>
      <c r="U156" s="48"/>
    </row>
    <row r="157" spans="1:22" ht="14.25" customHeight="1" x14ac:dyDescent="0.3">
      <c r="D157" s="48"/>
      <c r="F157" s="116"/>
      <c r="I157" s="216"/>
      <c r="P157" s="117"/>
      <c r="Q157" s="118"/>
      <c r="R157" s="118"/>
      <c r="S157" s="46"/>
      <c r="U157" s="48"/>
    </row>
    <row r="158" spans="1:22" ht="14.25" customHeight="1" x14ac:dyDescent="0.3">
      <c r="D158" s="48"/>
      <c r="F158" s="116"/>
      <c r="I158" s="216"/>
      <c r="P158" s="117"/>
      <c r="Q158" s="118"/>
      <c r="R158" s="118"/>
      <c r="S158" s="46"/>
      <c r="U158" s="48"/>
    </row>
    <row r="159" spans="1:22" ht="14.25" customHeight="1" x14ac:dyDescent="0.3">
      <c r="D159" s="48"/>
      <c r="F159" s="116"/>
      <c r="I159" s="216"/>
      <c r="P159" s="117"/>
      <c r="Q159" s="118"/>
      <c r="R159" s="118"/>
      <c r="S159" s="46"/>
      <c r="U159" s="48"/>
    </row>
    <row r="160" spans="1:22" ht="14.25" customHeight="1" x14ac:dyDescent="0.3">
      <c r="D160" s="48"/>
      <c r="F160" s="116"/>
      <c r="I160" s="216"/>
      <c r="P160" s="117"/>
      <c r="Q160" s="118"/>
      <c r="R160" s="118"/>
      <c r="S160" s="46"/>
      <c r="U160" s="48"/>
    </row>
    <row r="161" spans="4:21" ht="14.25" customHeight="1" x14ac:dyDescent="0.3">
      <c r="D161" s="48"/>
      <c r="F161" s="116"/>
      <c r="I161" s="216"/>
      <c r="P161" s="117"/>
      <c r="Q161" s="118"/>
      <c r="R161" s="118"/>
      <c r="S161" s="46"/>
      <c r="U161" s="48"/>
    </row>
    <row r="162" spans="4:21" ht="14.25" customHeight="1" x14ac:dyDescent="0.3">
      <c r="D162" s="48"/>
      <c r="F162" s="116"/>
      <c r="I162" s="216"/>
      <c r="P162" s="117"/>
      <c r="Q162" s="118"/>
      <c r="R162" s="118"/>
      <c r="S162" s="46"/>
      <c r="U162" s="48"/>
    </row>
    <row r="163" spans="4:21" ht="14.25" customHeight="1" x14ac:dyDescent="0.3">
      <c r="D163" s="48"/>
      <c r="F163" s="116"/>
      <c r="I163" s="216"/>
      <c r="P163" s="117"/>
      <c r="Q163" s="118"/>
      <c r="R163" s="118"/>
      <c r="S163" s="46"/>
      <c r="U163" s="48"/>
    </row>
    <row r="164" spans="4:21" ht="14.25" customHeight="1" x14ac:dyDescent="0.3">
      <c r="D164" s="48"/>
      <c r="F164" s="116"/>
      <c r="I164" s="216"/>
      <c r="P164" s="117"/>
      <c r="Q164" s="118"/>
      <c r="R164" s="118"/>
      <c r="S164" s="46"/>
      <c r="U164" s="48"/>
    </row>
    <row r="165" spans="4:21" ht="14.25" customHeight="1" x14ac:dyDescent="0.3">
      <c r="D165" s="48"/>
      <c r="F165" s="116"/>
      <c r="I165" s="216"/>
      <c r="P165" s="117"/>
      <c r="Q165" s="118"/>
      <c r="R165" s="118"/>
      <c r="S165" s="46"/>
      <c r="U165" s="48"/>
    </row>
    <row r="166" spans="4:21" ht="14.25" customHeight="1" x14ac:dyDescent="0.3">
      <c r="D166" s="48"/>
      <c r="F166" s="116"/>
      <c r="I166" s="216"/>
      <c r="P166" s="117"/>
      <c r="Q166" s="118"/>
      <c r="R166" s="118"/>
      <c r="S166" s="46"/>
      <c r="U166" s="48"/>
    </row>
    <row r="167" spans="4:21" ht="14.25" customHeight="1" x14ac:dyDescent="0.3">
      <c r="D167" s="48"/>
      <c r="F167" s="116"/>
      <c r="I167" s="216"/>
      <c r="P167" s="117"/>
      <c r="Q167" s="118"/>
      <c r="R167" s="118"/>
      <c r="S167" s="46"/>
      <c r="U167" s="48"/>
    </row>
    <row r="168" spans="4:21" ht="14.25" customHeight="1" x14ac:dyDescent="0.3">
      <c r="D168" s="48"/>
      <c r="F168" s="116"/>
      <c r="I168" s="216"/>
      <c r="P168" s="117"/>
      <c r="Q168" s="118"/>
      <c r="R168" s="118"/>
      <c r="S168" s="46"/>
      <c r="U168" s="48"/>
    </row>
    <row r="169" spans="4:21" ht="14.25" customHeight="1" x14ac:dyDescent="0.3">
      <c r="D169" s="48"/>
      <c r="F169" s="116"/>
      <c r="I169" s="216"/>
      <c r="P169" s="117"/>
      <c r="Q169" s="118"/>
      <c r="R169" s="118"/>
      <c r="S169" s="46"/>
      <c r="U169" s="48"/>
    </row>
    <row r="170" spans="4:21" ht="14.25" customHeight="1" x14ac:dyDescent="0.3">
      <c r="D170" s="48"/>
      <c r="F170" s="116"/>
      <c r="I170" s="216"/>
      <c r="P170" s="117"/>
      <c r="Q170" s="118"/>
      <c r="R170" s="118"/>
      <c r="S170" s="46"/>
      <c r="U170" s="48"/>
    </row>
    <row r="171" spans="4:21" ht="14.25" customHeight="1" x14ac:dyDescent="0.3">
      <c r="D171" s="48"/>
      <c r="F171" s="116"/>
      <c r="I171" s="216"/>
      <c r="P171" s="117"/>
      <c r="Q171" s="118"/>
      <c r="R171" s="118"/>
      <c r="S171" s="46"/>
      <c r="U171" s="48"/>
    </row>
    <row r="172" spans="4:21" ht="14.25" customHeight="1" x14ac:dyDescent="0.3">
      <c r="D172" s="48"/>
      <c r="F172" s="116"/>
      <c r="I172" s="216"/>
      <c r="P172" s="117"/>
      <c r="Q172" s="118"/>
      <c r="R172" s="118"/>
      <c r="S172" s="46"/>
      <c r="U172" s="48"/>
    </row>
    <row r="173" spans="4:21" ht="14.25" customHeight="1" x14ac:dyDescent="0.3">
      <c r="D173" s="48"/>
      <c r="F173" s="116"/>
      <c r="I173" s="216"/>
      <c r="P173" s="117"/>
      <c r="Q173" s="118"/>
      <c r="R173" s="118"/>
      <c r="S173" s="46"/>
      <c r="U173" s="48"/>
    </row>
    <row r="174" spans="4:21" ht="14.25" customHeight="1" x14ac:dyDescent="0.3">
      <c r="D174" s="48"/>
      <c r="F174" s="116"/>
      <c r="I174" s="216"/>
      <c r="P174" s="117"/>
      <c r="Q174" s="118"/>
      <c r="R174" s="118"/>
      <c r="S174" s="46"/>
      <c r="U174" s="48"/>
    </row>
    <row r="175" spans="4:21" ht="14.25" customHeight="1" x14ac:dyDescent="0.3">
      <c r="D175" s="48"/>
      <c r="F175" s="116"/>
      <c r="I175" s="216"/>
      <c r="P175" s="117"/>
      <c r="Q175" s="118"/>
      <c r="R175" s="118"/>
      <c r="S175" s="46"/>
      <c r="U175" s="48"/>
    </row>
    <row r="176" spans="4:21" ht="14.25" customHeight="1" x14ac:dyDescent="0.3">
      <c r="D176" s="48"/>
      <c r="F176" s="116"/>
      <c r="I176" s="216"/>
      <c r="P176" s="117"/>
      <c r="Q176" s="118"/>
      <c r="R176" s="118"/>
      <c r="S176" s="46"/>
      <c r="U176" s="48"/>
    </row>
    <row r="177" spans="4:21" ht="14.25" customHeight="1" x14ac:dyDescent="0.3">
      <c r="D177" s="48"/>
      <c r="F177" s="116"/>
      <c r="I177" s="216"/>
      <c r="P177" s="117"/>
      <c r="Q177" s="118"/>
      <c r="R177" s="118"/>
      <c r="S177" s="46"/>
      <c r="U177" s="48"/>
    </row>
    <row r="178" spans="4:21" ht="14.25" customHeight="1" x14ac:dyDescent="0.3">
      <c r="D178" s="48"/>
      <c r="F178" s="116"/>
      <c r="I178" s="216"/>
      <c r="P178" s="117"/>
      <c r="Q178" s="118"/>
      <c r="R178" s="118"/>
      <c r="S178" s="46"/>
      <c r="U178" s="48"/>
    </row>
    <row r="179" spans="4:21" ht="14.25" customHeight="1" x14ac:dyDescent="0.3">
      <c r="D179" s="48"/>
      <c r="F179" s="116"/>
      <c r="I179" s="216"/>
      <c r="P179" s="117"/>
      <c r="Q179" s="118"/>
      <c r="R179" s="118"/>
      <c r="S179" s="46"/>
      <c r="U179" s="48"/>
    </row>
    <row r="180" spans="4:21" ht="14.25" customHeight="1" x14ac:dyDescent="0.3">
      <c r="D180" s="48"/>
      <c r="F180" s="116"/>
      <c r="I180" s="216"/>
      <c r="P180" s="117"/>
      <c r="Q180" s="118"/>
      <c r="R180" s="118"/>
      <c r="S180" s="46"/>
      <c r="U180" s="48"/>
    </row>
    <row r="181" spans="4:21" ht="14.25" customHeight="1" x14ac:dyDescent="0.3">
      <c r="D181" s="48"/>
      <c r="F181" s="116"/>
      <c r="I181" s="216"/>
      <c r="P181" s="117"/>
      <c r="Q181" s="118"/>
      <c r="R181" s="118"/>
      <c r="S181" s="46"/>
      <c r="U181" s="48"/>
    </row>
    <row r="182" spans="4:21" ht="14.25" customHeight="1" x14ac:dyDescent="0.3">
      <c r="D182" s="48"/>
      <c r="F182" s="116"/>
      <c r="I182" s="216"/>
      <c r="P182" s="117"/>
      <c r="Q182" s="118"/>
      <c r="R182" s="118"/>
      <c r="S182" s="46"/>
      <c r="U182" s="48"/>
    </row>
    <row r="183" spans="4:21" ht="14.25" customHeight="1" x14ac:dyDescent="0.3">
      <c r="D183" s="48"/>
      <c r="F183" s="116"/>
      <c r="I183" s="216"/>
      <c r="P183" s="117"/>
      <c r="Q183" s="118"/>
      <c r="R183" s="118"/>
      <c r="S183" s="46"/>
      <c r="U183" s="48"/>
    </row>
    <row r="184" spans="4:21" ht="14.25" customHeight="1" x14ac:dyDescent="0.3">
      <c r="D184" s="48"/>
      <c r="F184" s="116"/>
      <c r="I184" s="216"/>
      <c r="P184" s="117"/>
      <c r="Q184" s="118"/>
      <c r="R184" s="118"/>
      <c r="S184" s="46"/>
      <c r="U184" s="48"/>
    </row>
    <row r="185" spans="4:21" ht="14.25" customHeight="1" x14ac:dyDescent="0.3">
      <c r="D185" s="48"/>
      <c r="F185" s="116"/>
      <c r="I185" s="216"/>
      <c r="P185" s="117"/>
      <c r="Q185" s="118"/>
      <c r="R185" s="118"/>
      <c r="S185" s="46"/>
      <c r="U185" s="48"/>
    </row>
    <row r="186" spans="4:21" ht="14.25" customHeight="1" x14ac:dyDescent="0.3">
      <c r="D186" s="48"/>
      <c r="F186" s="116"/>
      <c r="I186" s="216"/>
      <c r="P186" s="117"/>
      <c r="Q186" s="118"/>
      <c r="R186" s="118"/>
      <c r="S186" s="46"/>
      <c r="U186" s="48"/>
    </row>
    <row r="187" spans="4:21" ht="14.25" customHeight="1" x14ac:dyDescent="0.3">
      <c r="D187" s="48"/>
      <c r="F187" s="116"/>
      <c r="I187" s="216"/>
      <c r="P187" s="117"/>
      <c r="Q187" s="118"/>
      <c r="R187" s="118"/>
      <c r="S187" s="46"/>
      <c r="U187" s="48"/>
    </row>
    <row r="188" spans="4:21" ht="14.25" customHeight="1" x14ac:dyDescent="0.3">
      <c r="D188" s="48"/>
      <c r="F188" s="116"/>
      <c r="I188" s="216"/>
      <c r="P188" s="117"/>
      <c r="Q188" s="118"/>
      <c r="R188" s="118"/>
      <c r="S188" s="46"/>
      <c r="U188" s="48"/>
    </row>
    <row r="189" spans="4:21" ht="14.25" customHeight="1" x14ac:dyDescent="0.3">
      <c r="D189" s="48"/>
      <c r="F189" s="116"/>
      <c r="I189" s="216"/>
      <c r="P189" s="117"/>
      <c r="Q189" s="118"/>
      <c r="R189" s="118"/>
      <c r="S189" s="46"/>
      <c r="U189" s="48"/>
    </row>
    <row r="190" spans="4:21" ht="14.25" customHeight="1" x14ac:dyDescent="0.3">
      <c r="D190" s="48"/>
      <c r="F190" s="116"/>
      <c r="I190" s="216"/>
      <c r="P190" s="117"/>
      <c r="Q190" s="118"/>
      <c r="R190" s="118"/>
      <c r="S190" s="46"/>
      <c r="U190" s="48"/>
    </row>
    <row r="191" spans="4:21" ht="14.25" customHeight="1" x14ac:dyDescent="0.3">
      <c r="D191" s="48"/>
      <c r="F191" s="116"/>
      <c r="I191" s="216"/>
      <c r="P191" s="117"/>
      <c r="Q191" s="118"/>
      <c r="R191" s="118"/>
      <c r="S191" s="46"/>
      <c r="U191" s="48"/>
    </row>
    <row r="192" spans="4:21" ht="14.25" customHeight="1" x14ac:dyDescent="0.3">
      <c r="D192" s="48"/>
      <c r="F192" s="116"/>
      <c r="I192" s="216"/>
      <c r="P192" s="117"/>
      <c r="Q192" s="118"/>
      <c r="R192" s="118"/>
      <c r="S192" s="46"/>
      <c r="U192" s="48"/>
    </row>
    <row r="193" spans="4:21" ht="14.25" customHeight="1" x14ac:dyDescent="0.3">
      <c r="D193" s="48"/>
      <c r="F193" s="116"/>
      <c r="I193" s="216"/>
      <c r="P193" s="117"/>
      <c r="Q193" s="118"/>
      <c r="R193" s="118"/>
      <c r="S193" s="46"/>
      <c r="U193" s="48"/>
    </row>
    <row r="194" spans="4:21" ht="14.25" customHeight="1" x14ac:dyDescent="0.3">
      <c r="D194" s="48"/>
      <c r="F194" s="116"/>
      <c r="I194" s="216"/>
      <c r="P194" s="117"/>
      <c r="Q194" s="118"/>
      <c r="R194" s="118"/>
      <c r="S194" s="46"/>
      <c r="U194" s="48"/>
    </row>
    <row r="195" spans="4:21" ht="14.25" customHeight="1" x14ac:dyDescent="0.3">
      <c r="D195" s="48"/>
      <c r="F195" s="116"/>
      <c r="I195" s="216"/>
      <c r="P195" s="117"/>
      <c r="Q195" s="118"/>
      <c r="R195" s="118"/>
      <c r="S195" s="46"/>
      <c r="U195" s="48"/>
    </row>
    <row r="196" spans="4:21" ht="14.25" customHeight="1" x14ac:dyDescent="0.3">
      <c r="D196" s="48"/>
      <c r="F196" s="116"/>
      <c r="I196" s="216"/>
      <c r="P196" s="117"/>
      <c r="Q196" s="118"/>
      <c r="R196" s="118"/>
      <c r="S196" s="46"/>
      <c r="U196" s="48"/>
    </row>
    <row r="197" spans="4:21" ht="14.25" customHeight="1" x14ac:dyDescent="0.3">
      <c r="D197" s="48"/>
      <c r="F197" s="116"/>
      <c r="I197" s="216"/>
      <c r="P197" s="117"/>
      <c r="Q197" s="118"/>
      <c r="R197" s="118"/>
      <c r="S197" s="46"/>
      <c r="U197" s="48"/>
    </row>
    <row r="198" spans="4:21" ht="14.25" customHeight="1" x14ac:dyDescent="0.3">
      <c r="D198" s="48"/>
      <c r="F198" s="116"/>
      <c r="I198" s="216"/>
      <c r="P198" s="117"/>
      <c r="Q198" s="118"/>
      <c r="R198" s="118"/>
      <c r="S198" s="46"/>
      <c r="U198" s="48"/>
    </row>
    <row r="199" spans="4:21" ht="14.25" customHeight="1" x14ac:dyDescent="0.3">
      <c r="D199" s="48"/>
      <c r="F199" s="116"/>
      <c r="I199" s="216"/>
      <c r="P199" s="117"/>
      <c r="Q199" s="118"/>
      <c r="R199" s="118"/>
      <c r="S199" s="46"/>
      <c r="U199" s="48"/>
    </row>
    <row r="200" spans="4:21" ht="14.25" customHeight="1" x14ac:dyDescent="0.3">
      <c r="D200" s="48"/>
      <c r="F200" s="116"/>
      <c r="I200" s="216"/>
      <c r="P200" s="117"/>
      <c r="Q200" s="118"/>
      <c r="R200" s="118"/>
      <c r="S200" s="46"/>
      <c r="U200" s="48"/>
    </row>
    <row r="201" spans="4:21" ht="14.25" customHeight="1" x14ac:dyDescent="0.3">
      <c r="D201" s="48"/>
      <c r="F201" s="116"/>
      <c r="I201" s="216"/>
      <c r="P201" s="117"/>
      <c r="Q201" s="118"/>
      <c r="R201" s="118"/>
      <c r="S201" s="46"/>
      <c r="U201" s="48"/>
    </row>
    <row r="202" spans="4:21" ht="14.25" customHeight="1" x14ac:dyDescent="0.3">
      <c r="D202" s="48"/>
      <c r="F202" s="116"/>
      <c r="I202" s="216"/>
      <c r="P202" s="117"/>
      <c r="Q202" s="118"/>
      <c r="R202" s="118"/>
      <c r="S202" s="46"/>
      <c r="U202" s="48"/>
    </row>
    <row r="203" spans="4:21" ht="14.25" customHeight="1" x14ac:dyDescent="0.3">
      <c r="D203" s="48"/>
      <c r="F203" s="116"/>
      <c r="I203" s="216"/>
      <c r="P203" s="117"/>
      <c r="Q203" s="118"/>
      <c r="R203" s="118"/>
      <c r="S203" s="46"/>
      <c r="U203" s="48"/>
    </row>
    <row r="204" spans="4:21" ht="14.25" customHeight="1" x14ac:dyDescent="0.3">
      <c r="D204" s="48"/>
      <c r="F204" s="116"/>
      <c r="I204" s="216"/>
      <c r="P204" s="117"/>
      <c r="Q204" s="118"/>
      <c r="R204" s="118"/>
      <c r="S204" s="46"/>
      <c r="U204" s="48"/>
    </row>
    <row r="205" spans="4:21" ht="14.25" customHeight="1" x14ac:dyDescent="0.3">
      <c r="D205" s="48"/>
      <c r="F205" s="116"/>
      <c r="I205" s="216"/>
      <c r="P205" s="117"/>
      <c r="Q205" s="118"/>
      <c r="R205" s="118"/>
      <c r="S205" s="46"/>
      <c r="U205" s="48"/>
    </row>
    <row r="206" spans="4:21" ht="14.25" customHeight="1" x14ac:dyDescent="0.3">
      <c r="D206" s="48"/>
      <c r="F206" s="116"/>
      <c r="I206" s="216"/>
      <c r="P206" s="117"/>
      <c r="Q206" s="118"/>
      <c r="R206" s="118"/>
      <c r="S206" s="46"/>
      <c r="U206" s="48"/>
    </row>
    <row r="207" spans="4:21" ht="14.25" customHeight="1" x14ac:dyDescent="0.3">
      <c r="D207" s="48"/>
      <c r="F207" s="116"/>
      <c r="I207" s="216"/>
      <c r="P207" s="117"/>
      <c r="Q207" s="118"/>
      <c r="R207" s="118"/>
      <c r="S207" s="46"/>
      <c r="U207" s="48"/>
    </row>
    <row r="208" spans="4:21" ht="14.25" customHeight="1" x14ac:dyDescent="0.3">
      <c r="D208" s="48"/>
      <c r="F208" s="116"/>
      <c r="I208" s="216"/>
      <c r="P208" s="117"/>
      <c r="Q208" s="118"/>
      <c r="R208" s="118"/>
      <c r="S208" s="46"/>
      <c r="U208" s="48"/>
    </row>
    <row r="209" spans="4:21" ht="14.25" customHeight="1" x14ac:dyDescent="0.3">
      <c r="D209" s="48"/>
      <c r="F209" s="116"/>
      <c r="I209" s="216"/>
      <c r="P209" s="117"/>
      <c r="Q209" s="118"/>
      <c r="R209" s="118"/>
      <c r="S209" s="46"/>
      <c r="U209" s="48"/>
    </row>
    <row r="210" spans="4:21" ht="14.25" customHeight="1" x14ac:dyDescent="0.3">
      <c r="D210" s="48"/>
      <c r="F210" s="116"/>
      <c r="I210" s="216"/>
      <c r="P210" s="117"/>
      <c r="Q210" s="118"/>
      <c r="R210" s="118"/>
      <c r="S210" s="46"/>
      <c r="U210" s="48"/>
    </row>
    <row r="211" spans="4:21" ht="14.25" customHeight="1" x14ac:dyDescent="0.3">
      <c r="D211" s="48"/>
      <c r="F211" s="116"/>
      <c r="I211" s="216"/>
      <c r="P211" s="117"/>
      <c r="Q211" s="118"/>
      <c r="R211" s="118"/>
      <c r="S211" s="46"/>
      <c r="U211" s="48"/>
    </row>
    <row r="212" spans="4:21" ht="14.25" customHeight="1" x14ac:dyDescent="0.3">
      <c r="D212" s="48"/>
      <c r="F212" s="116"/>
      <c r="I212" s="216"/>
      <c r="P212" s="117"/>
      <c r="Q212" s="118"/>
      <c r="R212" s="118"/>
      <c r="S212" s="46"/>
      <c r="U212" s="48"/>
    </row>
    <row r="213" spans="4:21" ht="14.25" customHeight="1" x14ac:dyDescent="0.3">
      <c r="D213" s="48"/>
      <c r="F213" s="116"/>
      <c r="I213" s="216"/>
      <c r="P213" s="117"/>
      <c r="Q213" s="118"/>
      <c r="R213" s="118"/>
      <c r="S213" s="46"/>
      <c r="U213" s="48"/>
    </row>
    <row r="214" spans="4:21" ht="14.25" customHeight="1" x14ac:dyDescent="0.3">
      <c r="D214" s="48"/>
      <c r="F214" s="116"/>
      <c r="I214" s="216"/>
      <c r="P214" s="117"/>
      <c r="Q214" s="118"/>
      <c r="R214" s="118"/>
      <c r="S214" s="46"/>
      <c r="U214" s="48"/>
    </row>
    <row r="215" spans="4:21" ht="14.25" customHeight="1" x14ac:dyDescent="0.3">
      <c r="D215" s="48"/>
      <c r="F215" s="116"/>
      <c r="I215" s="216"/>
      <c r="P215" s="117"/>
      <c r="Q215" s="118"/>
      <c r="R215" s="118"/>
      <c r="S215" s="46"/>
      <c r="U215" s="48"/>
    </row>
    <row r="216" spans="4:21" ht="14.25" customHeight="1" x14ac:dyDescent="0.3">
      <c r="D216" s="48"/>
      <c r="F216" s="116"/>
      <c r="I216" s="216"/>
      <c r="P216" s="117"/>
      <c r="Q216" s="118"/>
      <c r="R216" s="118"/>
      <c r="S216" s="46"/>
      <c r="U216" s="48"/>
    </row>
    <row r="217" spans="4:21" ht="14.25" customHeight="1" x14ac:dyDescent="0.3">
      <c r="D217" s="48"/>
      <c r="F217" s="116"/>
      <c r="I217" s="216"/>
      <c r="P217" s="117"/>
      <c r="Q217" s="118"/>
      <c r="R217" s="118"/>
      <c r="S217" s="46"/>
      <c r="U217" s="48"/>
    </row>
    <row r="218" spans="4:21" ht="14.25" customHeight="1" x14ac:dyDescent="0.3">
      <c r="D218" s="48"/>
      <c r="F218" s="116"/>
      <c r="I218" s="216"/>
      <c r="P218" s="117"/>
      <c r="Q218" s="118"/>
      <c r="R218" s="118"/>
      <c r="S218" s="46"/>
      <c r="U218" s="48"/>
    </row>
    <row r="219" spans="4:21" ht="14.25" customHeight="1" x14ac:dyDescent="0.3">
      <c r="D219" s="48"/>
      <c r="F219" s="116"/>
      <c r="I219" s="216"/>
      <c r="P219" s="117"/>
      <c r="Q219" s="118"/>
      <c r="R219" s="118"/>
      <c r="S219" s="46"/>
      <c r="U219" s="48"/>
    </row>
    <row r="220" spans="4:21" ht="14.25" customHeight="1" x14ac:dyDescent="0.3">
      <c r="D220" s="48"/>
      <c r="F220" s="116"/>
      <c r="I220" s="216"/>
      <c r="P220" s="117"/>
      <c r="Q220" s="118"/>
      <c r="R220" s="118"/>
      <c r="S220" s="46"/>
      <c r="U220" s="48"/>
    </row>
    <row r="221" spans="4:21" ht="14.25" customHeight="1" x14ac:dyDescent="0.3">
      <c r="D221" s="48"/>
      <c r="F221" s="116"/>
      <c r="I221" s="216"/>
      <c r="P221" s="117"/>
      <c r="Q221" s="118"/>
      <c r="R221" s="118"/>
      <c r="S221" s="46"/>
      <c r="U221" s="48"/>
    </row>
    <row r="222" spans="4:21" ht="14.25" customHeight="1" x14ac:dyDescent="0.3">
      <c r="D222" s="48"/>
      <c r="F222" s="116"/>
      <c r="I222" s="216"/>
      <c r="P222" s="117"/>
      <c r="Q222" s="118"/>
      <c r="R222" s="118"/>
      <c r="S222" s="46"/>
      <c r="U222" s="48"/>
    </row>
    <row r="223" spans="4:21" ht="14.25" customHeight="1" x14ac:dyDescent="0.3">
      <c r="D223" s="48"/>
      <c r="F223" s="116"/>
      <c r="I223" s="216"/>
      <c r="P223" s="117"/>
      <c r="Q223" s="118"/>
      <c r="R223" s="118"/>
      <c r="S223" s="46"/>
      <c r="U223" s="48"/>
    </row>
    <row r="224" spans="4:21" ht="14.25" customHeight="1" x14ac:dyDescent="0.3">
      <c r="D224" s="48"/>
      <c r="F224" s="116"/>
      <c r="I224" s="216"/>
      <c r="P224" s="117"/>
      <c r="Q224" s="118"/>
      <c r="R224" s="118"/>
      <c r="S224" s="46"/>
      <c r="U224" s="48"/>
    </row>
    <row r="225" spans="4:21" ht="14.25" customHeight="1" x14ac:dyDescent="0.3">
      <c r="D225" s="48"/>
      <c r="F225" s="116"/>
      <c r="I225" s="216"/>
      <c r="P225" s="117"/>
      <c r="Q225" s="118"/>
      <c r="R225" s="118"/>
      <c r="S225" s="46"/>
      <c r="U225" s="48"/>
    </row>
    <row r="226" spans="4:21" ht="14.25" customHeight="1" x14ac:dyDescent="0.3">
      <c r="D226" s="48"/>
      <c r="F226" s="116"/>
      <c r="I226" s="216"/>
      <c r="P226" s="117"/>
      <c r="Q226" s="118"/>
      <c r="R226" s="118"/>
      <c r="S226" s="46"/>
      <c r="U226" s="48"/>
    </row>
    <row r="227" spans="4:21" ht="14.25" customHeight="1" x14ac:dyDescent="0.3">
      <c r="D227" s="48"/>
      <c r="F227" s="116"/>
      <c r="I227" s="216"/>
      <c r="P227" s="117"/>
      <c r="Q227" s="118"/>
      <c r="R227" s="118"/>
      <c r="S227" s="46"/>
      <c r="U227" s="48"/>
    </row>
    <row r="228" spans="4:21" ht="14.25" customHeight="1" x14ac:dyDescent="0.3">
      <c r="D228" s="48"/>
      <c r="F228" s="116"/>
      <c r="I228" s="216"/>
      <c r="P228" s="117"/>
      <c r="Q228" s="118"/>
      <c r="R228" s="118"/>
      <c r="S228" s="46"/>
      <c r="U228" s="48"/>
    </row>
    <row r="229" spans="4:21" ht="14.25" customHeight="1" x14ac:dyDescent="0.3">
      <c r="D229" s="48"/>
      <c r="F229" s="116"/>
      <c r="I229" s="216"/>
      <c r="P229" s="117"/>
      <c r="Q229" s="118"/>
      <c r="R229" s="118"/>
      <c r="S229" s="46"/>
      <c r="U229" s="48"/>
    </row>
    <row r="230" spans="4:21" ht="14.25" customHeight="1" x14ac:dyDescent="0.3">
      <c r="D230" s="48"/>
      <c r="F230" s="116"/>
      <c r="I230" s="216"/>
      <c r="P230" s="117"/>
      <c r="Q230" s="118"/>
      <c r="R230" s="118"/>
      <c r="S230" s="46"/>
      <c r="U230" s="48"/>
    </row>
    <row r="231" spans="4:21" ht="14.25" customHeight="1" x14ac:dyDescent="0.3">
      <c r="D231" s="48"/>
      <c r="F231" s="116"/>
      <c r="I231" s="216"/>
      <c r="P231" s="117"/>
      <c r="Q231" s="118"/>
      <c r="R231" s="118"/>
      <c r="S231" s="46"/>
      <c r="U231" s="48"/>
    </row>
    <row r="232" spans="4:21" ht="14.25" customHeight="1" x14ac:dyDescent="0.3">
      <c r="D232" s="48"/>
      <c r="F232" s="116"/>
      <c r="I232" s="216"/>
      <c r="P232" s="117"/>
      <c r="Q232" s="118"/>
      <c r="R232" s="118"/>
      <c r="S232" s="46"/>
      <c r="U232" s="48"/>
    </row>
    <row r="233" spans="4:21" ht="14.25" customHeight="1" x14ac:dyDescent="0.3">
      <c r="D233" s="48"/>
      <c r="F233" s="116"/>
      <c r="I233" s="216"/>
      <c r="P233" s="117"/>
      <c r="Q233" s="118"/>
      <c r="R233" s="118"/>
      <c r="S233" s="46"/>
      <c r="U233" s="48"/>
    </row>
    <row r="234" spans="4:21" ht="14.25" customHeight="1" x14ac:dyDescent="0.3">
      <c r="D234" s="48"/>
      <c r="F234" s="116"/>
      <c r="I234" s="216"/>
      <c r="P234" s="117"/>
      <c r="Q234" s="118"/>
      <c r="R234" s="118"/>
      <c r="S234" s="46"/>
      <c r="U234" s="48"/>
    </row>
    <row r="235" spans="4:21" ht="14.25" customHeight="1" x14ac:dyDescent="0.3">
      <c r="D235" s="48"/>
      <c r="F235" s="116"/>
      <c r="I235" s="216"/>
      <c r="P235" s="117"/>
      <c r="Q235" s="118"/>
      <c r="R235" s="118"/>
      <c r="S235" s="46"/>
      <c r="U235" s="48"/>
    </row>
    <row r="236" spans="4:21" ht="14.25" customHeight="1" x14ac:dyDescent="0.3">
      <c r="D236" s="48"/>
      <c r="F236" s="116"/>
      <c r="I236" s="216"/>
      <c r="P236" s="117"/>
      <c r="Q236" s="118"/>
      <c r="R236" s="118"/>
      <c r="S236" s="46"/>
      <c r="U236" s="48"/>
    </row>
    <row r="237" spans="4:21" ht="14.25" customHeight="1" x14ac:dyDescent="0.3">
      <c r="D237" s="48"/>
      <c r="F237" s="116"/>
      <c r="I237" s="216"/>
      <c r="P237" s="117"/>
      <c r="Q237" s="118"/>
      <c r="R237" s="118"/>
      <c r="S237" s="46"/>
      <c r="U237" s="48"/>
    </row>
    <row r="238" spans="4:21" ht="14.25" customHeight="1" x14ac:dyDescent="0.3">
      <c r="D238" s="48"/>
      <c r="F238" s="116"/>
      <c r="I238" s="216"/>
      <c r="P238" s="117"/>
      <c r="Q238" s="118"/>
      <c r="R238" s="118"/>
      <c r="S238" s="46"/>
      <c r="U238" s="48"/>
    </row>
    <row r="239" spans="4:21" ht="14.25" customHeight="1" x14ac:dyDescent="0.3">
      <c r="D239" s="48"/>
      <c r="F239" s="116"/>
      <c r="I239" s="216"/>
      <c r="P239" s="117"/>
      <c r="Q239" s="118"/>
      <c r="R239" s="118"/>
      <c r="S239" s="46"/>
      <c r="U239" s="48"/>
    </row>
    <row r="240" spans="4:21" ht="14.25" customHeight="1" x14ac:dyDescent="0.3">
      <c r="D240" s="48"/>
      <c r="F240" s="116"/>
      <c r="I240" s="216"/>
      <c r="P240" s="117"/>
      <c r="Q240" s="118"/>
      <c r="R240" s="118"/>
      <c r="S240" s="46"/>
      <c r="U240" s="48"/>
    </row>
    <row r="241" spans="4:21" ht="14.25" customHeight="1" x14ac:dyDescent="0.3">
      <c r="D241" s="48"/>
      <c r="F241" s="116"/>
      <c r="I241" s="216"/>
      <c r="P241" s="117"/>
      <c r="Q241" s="118"/>
      <c r="R241" s="118"/>
      <c r="S241" s="46"/>
      <c r="U241" s="48"/>
    </row>
    <row r="242" spans="4:21" ht="14.25" customHeight="1" x14ac:dyDescent="0.3">
      <c r="D242" s="48"/>
      <c r="F242" s="116"/>
      <c r="I242" s="216"/>
      <c r="P242" s="117"/>
      <c r="Q242" s="118"/>
      <c r="R242" s="118"/>
      <c r="S242" s="46"/>
      <c r="U242" s="48"/>
    </row>
    <row r="243" spans="4:21" ht="14.25" customHeight="1" x14ac:dyDescent="0.3">
      <c r="D243" s="48"/>
      <c r="F243" s="116"/>
      <c r="I243" s="216"/>
      <c r="P243" s="117"/>
      <c r="Q243" s="118"/>
      <c r="R243" s="118"/>
      <c r="S243" s="46"/>
      <c r="U243" s="48"/>
    </row>
    <row r="244" spans="4:21" ht="14.25" customHeight="1" x14ac:dyDescent="0.3">
      <c r="D244" s="48"/>
      <c r="F244" s="116"/>
      <c r="I244" s="216"/>
      <c r="P244" s="117"/>
      <c r="Q244" s="118"/>
      <c r="R244" s="118"/>
      <c r="S244" s="46"/>
      <c r="U244" s="48"/>
    </row>
    <row r="245" spans="4:21" ht="14.25" customHeight="1" x14ac:dyDescent="0.3">
      <c r="D245" s="48"/>
      <c r="F245" s="116"/>
      <c r="I245" s="216"/>
      <c r="P245" s="117"/>
      <c r="Q245" s="118"/>
      <c r="R245" s="118"/>
      <c r="S245" s="46"/>
      <c r="U245" s="48"/>
    </row>
    <row r="246" spans="4:21" ht="14.25" customHeight="1" x14ac:dyDescent="0.3">
      <c r="D246" s="48"/>
      <c r="F246" s="116"/>
      <c r="I246" s="216"/>
      <c r="P246" s="117"/>
      <c r="Q246" s="118"/>
      <c r="R246" s="118"/>
      <c r="S246" s="46"/>
      <c r="U246" s="48"/>
    </row>
    <row r="247" spans="4:21" ht="14.25" customHeight="1" x14ac:dyDescent="0.3">
      <c r="D247" s="48"/>
      <c r="F247" s="116"/>
      <c r="I247" s="216"/>
      <c r="P247" s="117"/>
      <c r="Q247" s="118"/>
      <c r="R247" s="118"/>
      <c r="S247" s="46"/>
      <c r="U247" s="48"/>
    </row>
    <row r="248" spans="4:21" ht="14.25" customHeight="1" x14ac:dyDescent="0.3">
      <c r="D248" s="48"/>
      <c r="F248" s="116"/>
      <c r="I248" s="216"/>
      <c r="P248" s="117"/>
      <c r="Q248" s="118"/>
      <c r="R248" s="118"/>
      <c r="S248" s="46"/>
      <c r="U248" s="48"/>
    </row>
    <row r="249" spans="4:21" ht="14.25" customHeight="1" x14ac:dyDescent="0.3">
      <c r="D249" s="48"/>
      <c r="F249" s="116"/>
      <c r="I249" s="216"/>
      <c r="P249" s="117"/>
      <c r="Q249" s="118"/>
      <c r="R249" s="118"/>
      <c r="S249" s="46"/>
      <c r="U249" s="48"/>
    </row>
    <row r="250" spans="4:21" ht="14.25" customHeight="1" x14ac:dyDescent="0.3">
      <c r="D250" s="48"/>
      <c r="F250" s="116"/>
      <c r="I250" s="216"/>
      <c r="P250" s="117"/>
      <c r="Q250" s="118"/>
      <c r="R250" s="118"/>
      <c r="S250" s="46"/>
      <c r="U250" s="48"/>
    </row>
    <row r="251" spans="4:21" ht="14.25" customHeight="1" x14ac:dyDescent="0.3">
      <c r="D251" s="48"/>
      <c r="F251" s="116"/>
      <c r="I251" s="216"/>
      <c r="P251" s="117"/>
      <c r="Q251" s="118"/>
      <c r="R251" s="118"/>
      <c r="S251" s="46"/>
      <c r="U251" s="48"/>
    </row>
    <row r="252" spans="4:21" ht="14.25" customHeight="1" x14ac:dyDescent="0.3">
      <c r="D252" s="48"/>
      <c r="F252" s="116"/>
      <c r="I252" s="216"/>
      <c r="P252" s="117"/>
      <c r="Q252" s="118"/>
      <c r="R252" s="118"/>
      <c r="S252" s="46"/>
      <c r="U252" s="48"/>
    </row>
    <row r="253" spans="4:21" ht="14.25" customHeight="1" x14ac:dyDescent="0.3">
      <c r="D253" s="48"/>
      <c r="F253" s="116"/>
      <c r="I253" s="216"/>
      <c r="P253" s="117"/>
      <c r="Q253" s="118"/>
      <c r="R253" s="118"/>
      <c r="S253" s="46"/>
      <c r="U253" s="48"/>
    </row>
    <row r="254" spans="4:21" ht="14.25" customHeight="1" x14ac:dyDescent="0.3">
      <c r="D254" s="48"/>
      <c r="F254" s="116"/>
      <c r="I254" s="216"/>
      <c r="P254" s="117"/>
      <c r="Q254" s="118"/>
      <c r="R254" s="118"/>
      <c r="S254" s="46"/>
      <c r="U254" s="48"/>
    </row>
    <row r="255" spans="4:21" ht="14.25" customHeight="1" x14ac:dyDescent="0.3">
      <c r="D255" s="48"/>
      <c r="F255" s="116"/>
      <c r="I255" s="216"/>
      <c r="P255" s="117"/>
      <c r="Q255" s="118"/>
      <c r="R255" s="118"/>
      <c r="S255" s="46"/>
      <c r="U255" s="48"/>
    </row>
    <row r="256" spans="4:21" ht="14.25" customHeight="1" x14ac:dyDescent="0.3">
      <c r="D256" s="48"/>
      <c r="F256" s="116"/>
      <c r="I256" s="216"/>
      <c r="P256" s="117"/>
      <c r="Q256" s="118"/>
      <c r="R256" s="118"/>
      <c r="S256" s="46"/>
      <c r="U256" s="48"/>
    </row>
    <row r="257" spans="4:21" ht="14.25" customHeight="1" x14ac:dyDescent="0.3">
      <c r="D257" s="48"/>
      <c r="F257" s="116"/>
      <c r="I257" s="216"/>
      <c r="P257" s="117"/>
      <c r="Q257" s="118"/>
      <c r="R257" s="118"/>
      <c r="S257" s="46"/>
      <c r="U257" s="48"/>
    </row>
    <row r="258" spans="4:21" ht="14.25" customHeight="1" x14ac:dyDescent="0.3">
      <c r="D258" s="48"/>
      <c r="F258" s="116"/>
      <c r="I258" s="216"/>
      <c r="P258" s="117"/>
      <c r="Q258" s="118"/>
      <c r="R258" s="118"/>
      <c r="S258" s="46"/>
      <c r="U258" s="48"/>
    </row>
    <row r="259" spans="4:21" ht="14.25" customHeight="1" x14ac:dyDescent="0.3">
      <c r="D259" s="48"/>
      <c r="F259" s="116"/>
      <c r="I259" s="216"/>
      <c r="P259" s="117"/>
      <c r="Q259" s="118"/>
      <c r="R259" s="118"/>
      <c r="S259" s="46"/>
      <c r="U259" s="48"/>
    </row>
    <row r="260" spans="4:21" ht="14.25" customHeight="1" x14ac:dyDescent="0.3">
      <c r="D260" s="48"/>
      <c r="F260" s="116"/>
      <c r="I260" s="216"/>
      <c r="P260" s="117"/>
      <c r="Q260" s="118"/>
      <c r="R260" s="118"/>
      <c r="S260" s="46"/>
      <c r="U260" s="48"/>
    </row>
    <row r="261" spans="4:21" ht="14.25" customHeight="1" x14ac:dyDescent="0.3">
      <c r="D261" s="48"/>
      <c r="F261" s="116"/>
      <c r="I261" s="216"/>
      <c r="P261" s="117"/>
      <c r="Q261" s="118"/>
      <c r="R261" s="118"/>
      <c r="S261" s="46"/>
      <c r="U261" s="48"/>
    </row>
    <row r="262" spans="4:21" ht="14.25" customHeight="1" x14ac:dyDescent="0.3">
      <c r="D262" s="48"/>
      <c r="F262" s="116"/>
      <c r="I262" s="216"/>
      <c r="P262" s="117"/>
      <c r="Q262" s="118"/>
      <c r="R262" s="118"/>
      <c r="S262" s="46"/>
      <c r="U262" s="48"/>
    </row>
    <row r="263" spans="4:21" ht="14.25" customHeight="1" x14ac:dyDescent="0.3">
      <c r="D263" s="48"/>
      <c r="F263" s="116"/>
      <c r="I263" s="216"/>
      <c r="P263" s="117"/>
      <c r="Q263" s="118"/>
      <c r="R263" s="118"/>
      <c r="S263" s="46"/>
      <c r="U263" s="48"/>
    </row>
    <row r="264" spans="4:21" ht="14.25" customHeight="1" x14ac:dyDescent="0.3">
      <c r="D264" s="48"/>
      <c r="F264" s="116"/>
      <c r="I264" s="216"/>
      <c r="P264" s="117"/>
      <c r="Q264" s="118"/>
      <c r="R264" s="118"/>
      <c r="S264" s="46"/>
      <c r="U264" s="48"/>
    </row>
    <row r="265" spans="4:21" ht="14.25" customHeight="1" x14ac:dyDescent="0.3">
      <c r="D265" s="48"/>
      <c r="F265" s="116"/>
      <c r="I265" s="216"/>
      <c r="P265" s="117"/>
      <c r="Q265" s="118"/>
      <c r="R265" s="118"/>
      <c r="S265" s="46"/>
      <c r="U265" s="48"/>
    </row>
    <row r="266" spans="4:21" ht="14.25" customHeight="1" x14ac:dyDescent="0.3">
      <c r="D266" s="48"/>
      <c r="F266" s="116"/>
      <c r="I266" s="216"/>
      <c r="P266" s="117"/>
      <c r="Q266" s="118"/>
      <c r="R266" s="118"/>
      <c r="S266" s="46"/>
      <c r="U266" s="48"/>
    </row>
    <row r="267" spans="4:21" ht="14.25" customHeight="1" x14ac:dyDescent="0.3">
      <c r="D267" s="48"/>
      <c r="F267" s="116"/>
      <c r="I267" s="216"/>
      <c r="P267" s="117"/>
      <c r="Q267" s="118"/>
      <c r="R267" s="118"/>
      <c r="S267" s="46"/>
      <c r="U267" s="48"/>
    </row>
    <row r="268" spans="4:21" ht="14.25" customHeight="1" x14ac:dyDescent="0.3">
      <c r="D268" s="48"/>
      <c r="F268" s="116"/>
      <c r="I268" s="216"/>
      <c r="P268" s="117"/>
      <c r="Q268" s="118"/>
      <c r="R268" s="118"/>
      <c r="S268" s="46"/>
      <c r="U268" s="48"/>
    </row>
    <row r="269" spans="4:21" ht="14.25" customHeight="1" x14ac:dyDescent="0.3">
      <c r="D269" s="48"/>
      <c r="F269" s="116"/>
      <c r="I269" s="216"/>
      <c r="P269" s="117"/>
      <c r="Q269" s="118"/>
      <c r="R269" s="118"/>
      <c r="S269" s="46"/>
      <c r="U269" s="48"/>
    </row>
    <row r="270" spans="4:21" ht="14.25" customHeight="1" x14ac:dyDescent="0.3">
      <c r="D270" s="48"/>
      <c r="F270" s="116"/>
      <c r="I270" s="216"/>
      <c r="P270" s="117"/>
      <c r="Q270" s="118"/>
      <c r="R270" s="118"/>
      <c r="S270" s="46"/>
      <c r="U270" s="48"/>
    </row>
    <row r="271" spans="4:21" ht="14.25" customHeight="1" x14ac:dyDescent="0.3">
      <c r="D271" s="48"/>
      <c r="F271" s="116"/>
      <c r="I271" s="216"/>
      <c r="P271" s="117"/>
      <c r="Q271" s="118"/>
      <c r="R271" s="118"/>
      <c r="S271" s="46"/>
      <c r="U271" s="48"/>
    </row>
    <row r="272" spans="4:21" ht="14.25" customHeight="1" x14ac:dyDescent="0.3">
      <c r="D272" s="48"/>
      <c r="F272" s="116"/>
      <c r="I272" s="216"/>
      <c r="P272" s="117"/>
      <c r="Q272" s="118"/>
      <c r="R272" s="118"/>
      <c r="S272" s="46"/>
      <c r="U272" s="48"/>
    </row>
    <row r="273" spans="4:21" ht="14.25" customHeight="1" x14ac:dyDescent="0.3">
      <c r="D273" s="48"/>
      <c r="F273" s="116"/>
      <c r="I273" s="216"/>
      <c r="P273" s="117"/>
      <c r="Q273" s="118"/>
      <c r="R273" s="118"/>
      <c r="S273" s="46"/>
      <c r="U273" s="48"/>
    </row>
    <row r="274" spans="4:21" ht="14.25" customHeight="1" x14ac:dyDescent="0.3">
      <c r="D274" s="48"/>
      <c r="F274" s="116"/>
      <c r="I274" s="216"/>
      <c r="P274" s="117"/>
      <c r="Q274" s="118"/>
      <c r="R274" s="118"/>
      <c r="S274" s="46"/>
      <c r="U274" s="48"/>
    </row>
    <row r="275" spans="4:21" ht="14.25" customHeight="1" x14ac:dyDescent="0.3">
      <c r="D275" s="48"/>
      <c r="F275" s="116"/>
      <c r="I275" s="216"/>
      <c r="P275" s="117"/>
      <c r="Q275" s="118"/>
      <c r="R275" s="118"/>
      <c r="S275" s="46"/>
      <c r="U275" s="48"/>
    </row>
    <row r="276" spans="4:21" ht="14.25" customHeight="1" x14ac:dyDescent="0.3">
      <c r="D276" s="48"/>
      <c r="F276" s="116"/>
      <c r="I276" s="216"/>
      <c r="P276" s="117"/>
      <c r="Q276" s="118"/>
      <c r="R276" s="118"/>
      <c r="S276" s="46"/>
      <c r="U276" s="48"/>
    </row>
    <row r="277" spans="4:21" ht="14.25" customHeight="1" x14ac:dyDescent="0.3">
      <c r="D277" s="48"/>
      <c r="F277" s="116"/>
      <c r="I277" s="216"/>
      <c r="P277" s="117"/>
      <c r="Q277" s="118"/>
      <c r="R277" s="118"/>
      <c r="S277" s="46"/>
      <c r="U277" s="48"/>
    </row>
    <row r="278" spans="4:21" ht="14.25" customHeight="1" x14ac:dyDescent="0.3">
      <c r="D278" s="48"/>
      <c r="F278" s="116"/>
      <c r="I278" s="216"/>
      <c r="P278" s="117"/>
      <c r="Q278" s="118"/>
      <c r="R278" s="118"/>
      <c r="S278" s="46"/>
      <c r="U278" s="48"/>
    </row>
    <row r="279" spans="4:21" ht="14.25" customHeight="1" x14ac:dyDescent="0.3">
      <c r="D279" s="48"/>
      <c r="F279" s="116"/>
      <c r="I279" s="216"/>
      <c r="P279" s="117"/>
      <c r="Q279" s="118"/>
      <c r="R279" s="118"/>
      <c r="S279" s="46"/>
      <c r="U279" s="48"/>
    </row>
    <row r="280" spans="4:21" ht="14.25" customHeight="1" x14ac:dyDescent="0.3">
      <c r="D280" s="48"/>
      <c r="F280" s="116"/>
      <c r="I280" s="216"/>
      <c r="P280" s="117"/>
      <c r="Q280" s="118"/>
      <c r="R280" s="118"/>
      <c r="S280" s="46"/>
      <c r="U280" s="48"/>
    </row>
    <row r="281" spans="4:21" ht="14.25" customHeight="1" x14ac:dyDescent="0.3">
      <c r="D281" s="48"/>
      <c r="F281" s="116"/>
      <c r="I281" s="216"/>
      <c r="P281" s="117"/>
      <c r="Q281" s="118"/>
      <c r="R281" s="118"/>
      <c r="S281" s="46"/>
      <c r="U281" s="48"/>
    </row>
    <row r="282" spans="4:21" ht="14.25" customHeight="1" x14ac:dyDescent="0.3">
      <c r="D282" s="48"/>
      <c r="F282" s="116"/>
      <c r="I282" s="216"/>
      <c r="P282" s="117"/>
      <c r="Q282" s="118"/>
      <c r="R282" s="118"/>
      <c r="S282" s="46"/>
      <c r="U282" s="48"/>
    </row>
    <row r="283" spans="4:21" ht="14.25" customHeight="1" x14ac:dyDescent="0.3">
      <c r="D283" s="48"/>
      <c r="F283" s="116"/>
      <c r="I283" s="216"/>
      <c r="P283" s="117"/>
      <c r="Q283" s="118"/>
      <c r="R283" s="118"/>
      <c r="S283" s="46"/>
      <c r="U283" s="48"/>
    </row>
    <row r="284" spans="4:21" ht="14.25" customHeight="1" x14ac:dyDescent="0.3">
      <c r="D284" s="48"/>
      <c r="F284" s="116"/>
      <c r="I284" s="216"/>
      <c r="P284" s="117"/>
      <c r="Q284" s="118"/>
      <c r="R284" s="118"/>
      <c r="S284" s="46"/>
      <c r="U284" s="48"/>
    </row>
    <row r="285" spans="4:21" ht="14.25" customHeight="1" x14ac:dyDescent="0.3">
      <c r="D285" s="48"/>
      <c r="F285" s="116"/>
      <c r="I285" s="216"/>
      <c r="P285" s="117"/>
      <c r="Q285" s="118"/>
      <c r="R285" s="118"/>
      <c r="S285" s="46"/>
      <c r="U285" s="48"/>
    </row>
    <row r="286" spans="4:21" ht="14.25" customHeight="1" x14ac:dyDescent="0.3">
      <c r="D286" s="48"/>
      <c r="F286" s="116"/>
      <c r="I286" s="216"/>
      <c r="P286" s="117"/>
      <c r="Q286" s="118"/>
      <c r="R286" s="118"/>
      <c r="S286" s="46"/>
      <c r="U286" s="48"/>
    </row>
    <row r="287" spans="4:21" ht="14.25" customHeight="1" x14ac:dyDescent="0.3">
      <c r="D287" s="48"/>
      <c r="F287" s="116"/>
      <c r="I287" s="216"/>
      <c r="P287" s="117"/>
      <c r="Q287" s="118"/>
      <c r="R287" s="118"/>
      <c r="S287" s="46"/>
      <c r="U287" s="48"/>
    </row>
    <row r="288" spans="4:21" ht="14.25" customHeight="1" x14ac:dyDescent="0.3">
      <c r="D288" s="48"/>
      <c r="F288" s="116"/>
      <c r="I288" s="216"/>
      <c r="P288" s="117"/>
      <c r="Q288" s="118"/>
      <c r="R288" s="118"/>
      <c r="S288" s="46"/>
      <c r="U288" s="48"/>
    </row>
    <row r="289" spans="4:21" ht="14.25" customHeight="1" x14ac:dyDescent="0.3">
      <c r="D289" s="48"/>
      <c r="F289" s="116"/>
      <c r="I289" s="216"/>
      <c r="P289" s="117"/>
      <c r="Q289" s="118"/>
      <c r="R289" s="118"/>
      <c r="S289" s="46"/>
      <c r="U289" s="48"/>
    </row>
    <row r="290" spans="4:21" ht="14.25" customHeight="1" x14ac:dyDescent="0.3">
      <c r="D290" s="48"/>
      <c r="F290" s="116"/>
      <c r="I290" s="216"/>
      <c r="P290" s="117"/>
      <c r="Q290" s="118"/>
      <c r="R290" s="118"/>
      <c r="S290" s="46"/>
      <c r="U290" s="48"/>
    </row>
    <row r="291" spans="4:21" ht="14.25" customHeight="1" x14ac:dyDescent="0.3">
      <c r="D291" s="48"/>
      <c r="F291" s="116"/>
      <c r="I291" s="216"/>
      <c r="P291" s="117"/>
      <c r="Q291" s="118"/>
      <c r="R291" s="118"/>
      <c r="S291" s="46"/>
      <c r="U291" s="48"/>
    </row>
    <row r="292" spans="4:21" ht="14.25" customHeight="1" x14ac:dyDescent="0.3">
      <c r="D292" s="48"/>
      <c r="F292" s="116"/>
      <c r="I292" s="216"/>
      <c r="P292" s="117"/>
      <c r="Q292" s="118"/>
      <c r="R292" s="118"/>
      <c r="S292" s="46"/>
      <c r="U292" s="48"/>
    </row>
    <row r="293" spans="4:21" ht="14.25" customHeight="1" x14ac:dyDescent="0.3">
      <c r="D293" s="48"/>
      <c r="F293" s="116"/>
      <c r="I293" s="216"/>
      <c r="P293" s="117"/>
      <c r="Q293" s="118"/>
      <c r="R293" s="118"/>
      <c r="S293" s="46"/>
      <c r="U293" s="48"/>
    </row>
    <row r="294" spans="4:21" ht="14.25" customHeight="1" x14ac:dyDescent="0.3">
      <c r="D294" s="48"/>
      <c r="F294" s="116"/>
      <c r="I294" s="216"/>
      <c r="P294" s="117"/>
      <c r="Q294" s="118"/>
      <c r="R294" s="118"/>
      <c r="S294" s="46"/>
      <c r="U294" s="48"/>
    </row>
    <row r="295" spans="4:21" ht="14.25" customHeight="1" x14ac:dyDescent="0.3">
      <c r="D295" s="48"/>
      <c r="F295" s="116"/>
      <c r="I295" s="216"/>
      <c r="P295" s="117"/>
      <c r="Q295" s="118"/>
      <c r="R295" s="118"/>
      <c r="S295" s="46"/>
      <c r="U295" s="48"/>
    </row>
    <row r="296" spans="4:21" ht="14.25" customHeight="1" x14ac:dyDescent="0.3">
      <c r="D296" s="48"/>
      <c r="F296" s="116"/>
      <c r="I296" s="216"/>
      <c r="P296" s="117"/>
      <c r="Q296" s="118"/>
      <c r="R296" s="118"/>
      <c r="S296" s="46"/>
      <c r="U296" s="48"/>
    </row>
    <row r="297" spans="4:21" ht="14.25" customHeight="1" x14ac:dyDescent="0.3">
      <c r="D297" s="48"/>
      <c r="F297" s="116"/>
      <c r="I297" s="216"/>
      <c r="P297" s="117"/>
      <c r="Q297" s="118"/>
      <c r="R297" s="118"/>
      <c r="S297" s="46"/>
      <c r="U297" s="48"/>
    </row>
    <row r="298" spans="4:21" ht="14.25" customHeight="1" x14ac:dyDescent="0.3">
      <c r="D298" s="48"/>
      <c r="F298" s="116"/>
      <c r="I298" s="216"/>
      <c r="P298" s="117"/>
      <c r="Q298" s="118"/>
      <c r="R298" s="118"/>
      <c r="S298" s="46"/>
      <c r="U298" s="48"/>
    </row>
    <row r="299" spans="4:21" ht="14.25" customHeight="1" x14ac:dyDescent="0.3">
      <c r="D299" s="48"/>
      <c r="F299" s="116"/>
      <c r="I299" s="216"/>
      <c r="P299" s="117"/>
      <c r="Q299" s="118"/>
      <c r="R299" s="118"/>
      <c r="S299" s="46"/>
      <c r="U299" s="48"/>
    </row>
    <row r="300" spans="4:21" ht="14.25" customHeight="1" x14ac:dyDescent="0.3">
      <c r="D300" s="48"/>
      <c r="F300" s="116"/>
      <c r="I300" s="216"/>
      <c r="P300" s="117"/>
      <c r="Q300" s="118"/>
      <c r="R300" s="118"/>
      <c r="S300" s="46"/>
      <c r="U300" s="48"/>
    </row>
    <row r="301" spans="4:21" ht="14.25" customHeight="1" x14ac:dyDescent="0.3">
      <c r="D301" s="48"/>
      <c r="F301" s="116"/>
      <c r="I301" s="216"/>
      <c r="P301" s="117"/>
      <c r="Q301" s="118"/>
      <c r="R301" s="118"/>
      <c r="S301" s="46"/>
      <c r="U301" s="48"/>
    </row>
    <row r="302" spans="4:21" ht="14.25" customHeight="1" x14ac:dyDescent="0.3">
      <c r="D302" s="48"/>
      <c r="F302" s="116"/>
      <c r="I302" s="216"/>
      <c r="P302" s="117"/>
      <c r="Q302" s="118"/>
      <c r="R302" s="118"/>
      <c r="S302" s="46"/>
      <c r="U302" s="48"/>
    </row>
    <row r="303" spans="4:21" ht="14.25" customHeight="1" x14ac:dyDescent="0.3">
      <c r="D303" s="48"/>
      <c r="F303" s="116"/>
      <c r="I303" s="216"/>
      <c r="P303" s="117"/>
      <c r="Q303" s="118"/>
      <c r="R303" s="118"/>
      <c r="S303" s="46"/>
      <c r="U303" s="48"/>
    </row>
    <row r="304" spans="4:21" ht="14.25" customHeight="1" x14ac:dyDescent="0.3">
      <c r="D304" s="48"/>
      <c r="F304" s="116"/>
      <c r="I304" s="216"/>
      <c r="P304" s="117"/>
      <c r="Q304" s="118"/>
      <c r="R304" s="118"/>
      <c r="S304" s="46"/>
      <c r="U304" s="48"/>
    </row>
    <row r="305" spans="4:21" ht="14.25" customHeight="1" x14ac:dyDescent="0.3">
      <c r="D305" s="48"/>
      <c r="F305" s="116"/>
      <c r="I305" s="216"/>
      <c r="P305" s="117"/>
      <c r="Q305" s="118"/>
      <c r="R305" s="118"/>
      <c r="S305" s="46"/>
      <c r="U305" s="48"/>
    </row>
    <row r="306" spans="4:21" ht="14.25" customHeight="1" x14ac:dyDescent="0.3">
      <c r="D306" s="48"/>
      <c r="F306" s="116"/>
      <c r="I306" s="216"/>
      <c r="P306" s="117"/>
      <c r="Q306" s="118"/>
      <c r="R306" s="118"/>
      <c r="S306" s="46"/>
      <c r="U306" s="48"/>
    </row>
    <row r="307" spans="4:21" ht="14.25" customHeight="1" x14ac:dyDescent="0.3">
      <c r="D307" s="48"/>
      <c r="F307" s="116"/>
      <c r="I307" s="216"/>
      <c r="P307" s="117"/>
      <c r="Q307" s="118"/>
      <c r="R307" s="118"/>
      <c r="S307" s="46"/>
      <c r="U307" s="48"/>
    </row>
    <row r="308" spans="4:21" ht="14.25" customHeight="1" x14ac:dyDescent="0.3">
      <c r="D308" s="48"/>
      <c r="F308" s="116"/>
      <c r="I308" s="216"/>
      <c r="P308" s="117"/>
      <c r="Q308" s="118"/>
      <c r="R308" s="118"/>
      <c r="S308" s="46"/>
      <c r="U308" s="48"/>
    </row>
    <row r="309" spans="4:21" ht="14.25" customHeight="1" x14ac:dyDescent="0.3">
      <c r="D309" s="48"/>
      <c r="F309" s="116"/>
      <c r="I309" s="216"/>
      <c r="P309" s="117"/>
      <c r="Q309" s="118"/>
      <c r="R309" s="118"/>
      <c r="S309" s="46"/>
      <c r="U309" s="48"/>
    </row>
    <row r="310" spans="4:21" ht="14.25" customHeight="1" x14ac:dyDescent="0.3">
      <c r="D310" s="48"/>
      <c r="F310" s="116"/>
      <c r="I310" s="216"/>
      <c r="P310" s="117"/>
      <c r="Q310" s="118"/>
      <c r="R310" s="118"/>
      <c r="S310" s="46"/>
      <c r="U310" s="48"/>
    </row>
    <row r="311" spans="4:21" ht="14.25" customHeight="1" x14ac:dyDescent="0.3">
      <c r="D311" s="48"/>
      <c r="F311" s="116"/>
      <c r="I311" s="216"/>
      <c r="P311" s="117"/>
      <c r="Q311" s="118"/>
      <c r="R311" s="118"/>
      <c r="S311" s="46"/>
      <c r="U311" s="48"/>
    </row>
    <row r="312" spans="4:21" ht="14.25" customHeight="1" x14ac:dyDescent="0.3">
      <c r="D312" s="48"/>
      <c r="F312" s="116"/>
      <c r="I312" s="216"/>
      <c r="P312" s="117"/>
      <c r="Q312" s="118"/>
      <c r="R312" s="118"/>
      <c r="S312" s="46"/>
      <c r="U312" s="48"/>
    </row>
    <row r="313" spans="4:21" ht="14.25" customHeight="1" x14ac:dyDescent="0.3">
      <c r="D313" s="48"/>
      <c r="F313" s="116"/>
      <c r="I313" s="216"/>
      <c r="P313" s="117"/>
      <c r="Q313" s="118"/>
      <c r="R313" s="118"/>
      <c r="S313" s="46"/>
      <c r="U313" s="48"/>
    </row>
    <row r="314" spans="4:21" ht="14.25" customHeight="1" x14ac:dyDescent="0.3">
      <c r="D314" s="48"/>
      <c r="F314" s="116"/>
      <c r="I314" s="216"/>
      <c r="P314" s="117"/>
      <c r="Q314" s="118"/>
      <c r="R314" s="118"/>
      <c r="S314" s="46"/>
      <c r="U314" s="48"/>
    </row>
    <row r="315" spans="4:21" ht="14.25" customHeight="1" x14ac:dyDescent="0.3">
      <c r="D315" s="48"/>
      <c r="F315" s="116"/>
      <c r="I315" s="216"/>
      <c r="P315" s="117"/>
      <c r="Q315" s="118"/>
      <c r="R315" s="118"/>
      <c r="S315" s="46"/>
      <c r="U315" s="48"/>
    </row>
    <row r="316" spans="4:21" ht="14.25" customHeight="1" x14ac:dyDescent="0.3">
      <c r="D316" s="48"/>
      <c r="F316" s="116"/>
      <c r="I316" s="216"/>
      <c r="P316" s="117"/>
      <c r="Q316" s="118"/>
      <c r="R316" s="118"/>
      <c r="S316" s="46"/>
      <c r="U316" s="48"/>
    </row>
    <row r="317" spans="4:21" ht="14.25" customHeight="1" x14ac:dyDescent="0.3">
      <c r="D317" s="48"/>
      <c r="F317" s="116"/>
      <c r="I317" s="216"/>
      <c r="P317" s="117"/>
      <c r="Q317" s="118"/>
      <c r="R317" s="118"/>
      <c r="S317" s="46"/>
      <c r="U317" s="48"/>
    </row>
    <row r="318" spans="4:21" ht="14.25" customHeight="1" x14ac:dyDescent="0.3">
      <c r="D318" s="48"/>
      <c r="F318" s="116"/>
      <c r="I318" s="216"/>
      <c r="P318" s="117"/>
      <c r="Q318" s="118"/>
      <c r="R318" s="118"/>
      <c r="S318" s="46"/>
      <c r="U318" s="48"/>
    </row>
    <row r="319" spans="4:21" ht="14.25" customHeight="1" x14ac:dyDescent="0.3">
      <c r="D319" s="48"/>
      <c r="F319" s="116"/>
      <c r="I319" s="216"/>
      <c r="P319" s="117"/>
      <c r="Q319" s="118"/>
      <c r="R319" s="118"/>
      <c r="S319" s="46"/>
      <c r="U319" s="48"/>
    </row>
    <row r="320" spans="4:21" ht="14.25" customHeight="1" x14ac:dyDescent="0.3">
      <c r="D320" s="48"/>
      <c r="F320" s="116"/>
      <c r="I320" s="216"/>
      <c r="P320" s="117"/>
      <c r="Q320" s="118"/>
      <c r="R320" s="118"/>
      <c r="S320" s="46"/>
      <c r="U320" s="48"/>
    </row>
    <row r="321" spans="4:21" ht="14.25" customHeight="1" x14ac:dyDescent="0.3">
      <c r="D321" s="48"/>
      <c r="F321" s="116"/>
      <c r="I321" s="216"/>
      <c r="P321" s="117"/>
      <c r="Q321" s="118"/>
      <c r="R321" s="118"/>
      <c r="S321" s="46"/>
      <c r="U321" s="48"/>
    </row>
    <row r="322" spans="4:21" ht="14.25" customHeight="1" x14ac:dyDescent="0.3">
      <c r="D322" s="48"/>
      <c r="F322" s="116"/>
      <c r="I322" s="216"/>
      <c r="P322" s="117"/>
      <c r="Q322" s="118"/>
      <c r="R322" s="118"/>
      <c r="S322" s="46"/>
      <c r="U322" s="48"/>
    </row>
    <row r="323" spans="4:21" ht="14.25" customHeight="1" x14ac:dyDescent="0.3">
      <c r="D323" s="48"/>
      <c r="F323" s="116"/>
      <c r="I323" s="216"/>
      <c r="P323" s="117"/>
      <c r="Q323" s="118"/>
      <c r="R323" s="118"/>
      <c r="S323" s="46"/>
      <c r="U323" s="48"/>
    </row>
    <row r="324" spans="4:21" ht="14.25" customHeight="1" x14ac:dyDescent="0.3">
      <c r="D324" s="48"/>
      <c r="F324" s="116"/>
      <c r="I324" s="216"/>
      <c r="P324" s="117"/>
      <c r="Q324" s="118"/>
      <c r="R324" s="118"/>
      <c r="S324" s="46"/>
      <c r="U324" s="48"/>
    </row>
    <row r="325" spans="4:21" ht="14.25" customHeight="1" x14ac:dyDescent="0.3">
      <c r="D325" s="48"/>
      <c r="F325" s="116"/>
      <c r="I325" s="216"/>
      <c r="P325" s="117"/>
      <c r="Q325" s="118"/>
      <c r="R325" s="118"/>
      <c r="S325" s="46"/>
      <c r="U325" s="48"/>
    </row>
    <row r="326" spans="4:21" ht="14.25" customHeight="1" x14ac:dyDescent="0.3">
      <c r="D326" s="48"/>
      <c r="F326" s="116"/>
      <c r="I326" s="216"/>
      <c r="P326" s="117"/>
      <c r="Q326" s="118"/>
      <c r="R326" s="118"/>
      <c r="S326" s="46"/>
      <c r="U326" s="48"/>
    </row>
    <row r="327" spans="4:21" ht="14.25" customHeight="1" x14ac:dyDescent="0.3">
      <c r="D327" s="48"/>
      <c r="F327" s="116"/>
      <c r="I327" s="216"/>
      <c r="P327" s="117"/>
      <c r="Q327" s="118"/>
      <c r="R327" s="118"/>
      <c r="S327" s="46"/>
      <c r="U327" s="48"/>
    </row>
    <row r="328" spans="4:21" ht="14.25" customHeight="1" x14ac:dyDescent="0.3">
      <c r="D328" s="48"/>
      <c r="F328" s="116"/>
      <c r="I328" s="216"/>
      <c r="P328" s="117"/>
      <c r="Q328" s="118"/>
      <c r="R328" s="118"/>
      <c r="S328" s="46"/>
      <c r="U328" s="48"/>
    </row>
    <row r="329" spans="4:21" ht="14.25" customHeight="1" x14ac:dyDescent="0.3">
      <c r="D329" s="48"/>
      <c r="F329" s="116"/>
      <c r="I329" s="216"/>
      <c r="P329" s="117"/>
      <c r="Q329" s="118"/>
      <c r="R329" s="118"/>
      <c r="S329" s="46"/>
      <c r="U329" s="48"/>
    </row>
    <row r="330" spans="4:21" ht="14.25" customHeight="1" x14ac:dyDescent="0.3">
      <c r="D330" s="48"/>
      <c r="F330" s="116"/>
      <c r="I330" s="216"/>
      <c r="P330" s="117"/>
      <c r="Q330" s="118"/>
      <c r="R330" s="118"/>
      <c r="S330" s="46"/>
      <c r="U330" s="48"/>
    </row>
    <row r="331" spans="4:21" ht="14.25" customHeight="1" x14ac:dyDescent="0.3">
      <c r="D331" s="48"/>
      <c r="F331" s="116"/>
      <c r="I331" s="216"/>
      <c r="P331" s="117"/>
      <c r="Q331" s="118"/>
      <c r="R331" s="118"/>
      <c r="S331" s="46"/>
      <c r="U331" s="48"/>
    </row>
    <row r="332" spans="4:21" ht="14.25" customHeight="1" x14ac:dyDescent="0.3">
      <c r="D332" s="48"/>
      <c r="F332" s="116"/>
      <c r="I332" s="216"/>
      <c r="P332" s="117"/>
      <c r="Q332" s="118"/>
      <c r="R332" s="118"/>
      <c r="S332" s="46"/>
      <c r="U332" s="48"/>
    </row>
    <row r="333" spans="4:21" ht="14.25" customHeight="1" x14ac:dyDescent="0.3">
      <c r="D333" s="48"/>
      <c r="F333" s="116"/>
      <c r="I333" s="216"/>
      <c r="P333" s="117"/>
      <c r="Q333" s="118"/>
      <c r="R333" s="118"/>
      <c r="S333" s="46"/>
      <c r="U333" s="48"/>
    </row>
    <row r="334" spans="4:21" ht="14.25" customHeight="1" x14ac:dyDescent="0.3">
      <c r="D334" s="48"/>
      <c r="F334" s="116"/>
      <c r="I334" s="216"/>
      <c r="P334" s="117"/>
      <c r="Q334" s="118"/>
      <c r="R334" s="118"/>
      <c r="S334" s="46"/>
      <c r="U334" s="48"/>
    </row>
    <row r="335" spans="4:21" ht="14.25" customHeight="1" x14ac:dyDescent="0.3">
      <c r="D335" s="48"/>
      <c r="F335" s="116"/>
      <c r="I335" s="216"/>
      <c r="P335" s="117"/>
      <c r="Q335" s="118"/>
      <c r="R335" s="118"/>
      <c r="S335" s="46"/>
      <c r="U335" s="48"/>
    </row>
    <row r="336" spans="4:21" ht="14.25" customHeight="1" x14ac:dyDescent="0.3">
      <c r="D336" s="48"/>
      <c r="F336" s="116"/>
      <c r="I336" s="216"/>
      <c r="P336" s="117"/>
      <c r="Q336" s="118"/>
      <c r="R336" s="118"/>
      <c r="S336" s="46"/>
      <c r="U336" s="48"/>
    </row>
    <row r="337" spans="4:21" ht="14.25" customHeight="1" x14ac:dyDescent="0.3">
      <c r="D337" s="48"/>
      <c r="F337" s="116"/>
      <c r="I337" s="216"/>
      <c r="P337" s="117"/>
      <c r="Q337" s="118"/>
      <c r="R337" s="118"/>
      <c r="S337" s="46"/>
      <c r="U337" s="48"/>
    </row>
    <row r="338" spans="4:21" ht="14.25" customHeight="1" x14ac:dyDescent="0.3">
      <c r="D338" s="48"/>
      <c r="F338" s="116"/>
      <c r="I338" s="216"/>
      <c r="P338" s="117"/>
      <c r="Q338" s="118"/>
      <c r="R338" s="118"/>
      <c r="S338" s="46"/>
      <c r="U338" s="48"/>
    </row>
    <row r="339" spans="4:21" ht="14.25" customHeight="1" x14ac:dyDescent="0.3">
      <c r="D339" s="48"/>
      <c r="F339" s="116"/>
      <c r="I339" s="216"/>
      <c r="P339" s="117"/>
      <c r="Q339" s="118"/>
      <c r="R339" s="118"/>
      <c r="S339" s="46"/>
      <c r="U339" s="48"/>
    </row>
    <row r="340" spans="4:21" ht="14.25" customHeight="1" x14ac:dyDescent="0.3">
      <c r="D340" s="48"/>
      <c r="F340" s="116"/>
      <c r="I340" s="216"/>
      <c r="P340" s="117"/>
      <c r="Q340" s="118"/>
      <c r="R340" s="118"/>
      <c r="S340" s="46"/>
      <c r="U340" s="48"/>
    </row>
    <row r="341" spans="4:21" ht="14.25" customHeight="1" x14ac:dyDescent="0.3">
      <c r="D341" s="48"/>
      <c r="F341" s="116"/>
      <c r="I341" s="216"/>
      <c r="P341" s="117"/>
      <c r="Q341" s="118"/>
      <c r="R341" s="118"/>
      <c r="S341" s="46"/>
      <c r="U341" s="48"/>
    </row>
    <row r="342" spans="4:21" ht="14.25" customHeight="1" x14ac:dyDescent="0.3">
      <c r="D342" s="48"/>
      <c r="F342" s="116"/>
      <c r="I342" s="216"/>
      <c r="P342" s="117"/>
      <c r="Q342" s="118"/>
      <c r="R342" s="118"/>
      <c r="S342" s="46"/>
      <c r="U342" s="48"/>
    </row>
    <row r="343" spans="4:21" ht="14.25" customHeight="1" x14ac:dyDescent="0.3">
      <c r="D343" s="48"/>
      <c r="F343" s="116"/>
      <c r="I343" s="216"/>
      <c r="P343" s="117"/>
      <c r="Q343" s="118"/>
      <c r="R343" s="118"/>
      <c r="S343" s="46"/>
      <c r="U343" s="48"/>
    </row>
    <row r="344" spans="4:21" ht="14.25" customHeight="1" x14ac:dyDescent="0.3">
      <c r="D344" s="48"/>
      <c r="F344" s="116"/>
      <c r="I344" s="216"/>
      <c r="P344" s="117"/>
      <c r="Q344" s="118"/>
      <c r="R344" s="118"/>
      <c r="S344" s="46"/>
      <c r="U344" s="48"/>
    </row>
    <row r="345" spans="4:21" ht="14.25" customHeight="1" x14ac:dyDescent="0.3">
      <c r="D345" s="48"/>
      <c r="F345" s="116"/>
      <c r="I345" s="216"/>
      <c r="P345" s="117"/>
      <c r="Q345" s="118"/>
      <c r="R345" s="118"/>
      <c r="S345" s="46"/>
      <c r="U345" s="48"/>
    </row>
    <row r="346" spans="4:21" ht="14.25" customHeight="1" x14ac:dyDescent="0.3">
      <c r="D346" s="48"/>
      <c r="F346" s="116"/>
      <c r="I346" s="216"/>
      <c r="P346" s="117"/>
      <c r="Q346" s="118"/>
      <c r="R346" s="118"/>
      <c r="S346" s="46"/>
      <c r="U346" s="48"/>
    </row>
    <row r="347" spans="4:21" ht="14.25" customHeight="1" x14ac:dyDescent="0.3">
      <c r="D347" s="48"/>
      <c r="F347" s="116"/>
      <c r="I347" s="216"/>
      <c r="P347" s="117"/>
      <c r="Q347" s="118"/>
      <c r="R347" s="118"/>
      <c r="S347" s="46"/>
      <c r="U347" s="48"/>
    </row>
    <row r="348" spans="4:21" ht="14.25" customHeight="1" x14ac:dyDescent="0.3">
      <c r="D348" s="48"/>
      <c r="F348" s="116"/>
      <c r="I348" s="216"/>
      <c r="P348" s="117"/>
      <c r="Q348" s="118"/>
      <c r="R348" s="118"/>
      <c r="S348" s="46"/>
      <c r="U348" s="48"/>
    </row>
    <row r="349" spans="4:21" ht="14.25" customHeight="1" x14ac:dyDescent="0.3">
      <c r="D349" s="48"/>
      <c r="F349" s="116"/>
      <c r="I349" s="216"/>
      <c r="P349" s="117"/>
      <c r="Q349" s="118"/>
      <c r="R349" s="118"/>
      <c r="S349" s="46"/>
      <c r="U349" s="48"/>
    </row>
    <row r="350" spans="4:21" ht="14.25" customHeight="1" x14ac:dyDescent="0.3">
      <c r="D350" s="48"/>
      <c r="F350" s="116"/>
      <c r="I350" s="216"/>
      <c r="P350" s="117"/>
      <c r="Q350" s="118"/>
      <c r="R350" s="118"/>
      <c r="S350" s="46"/>
      <c r="U350" s="48"/>
    </row>
    <row r="351" spans="4:21" ht="14.25" customHeight="1" x14ac:dyDescent="0.3">
      <c r="D351" s="48"/>
      <c r="F351" s="116"/>
      <c r="I351" s="216"/>
      <c r="P351" s="117"/>
      <c r="Q351" s="118"/>
      <c r="R351" s="118"/>
      <c r="S351" s="46"/>
      <c r="U351" s="48"/>
    </row>
    <row r="352" spans="4:21" ht="14.25" customHeight="1" x14ac:dyDescent="0.3">
      <c r="D352" s="48"/>
      <c r="F352" s="116"/>
      <c r="I352" s="216"/>
      <c r="P352" s="117"/>
      <c r="Q352" s="118"/>
      <c r="R352" s="118"/>
      <c r="S352" s="46"/>
      <c r="U352" s="48"/>
    </row>
    <row r="353" spans="4:21" ht="14.25" customHeight="1" x14ac:dyDescent="0.3">
      <c r="D353" s="48"/>
      <c r="F353" s="116"/>
      <c r="I353" s="216"/>
      <c r="P353" s="117"/>
      <c r="Q353" s="118"/>
      <c r="R353" s="118"/>
      <c r="S353" s="46"/>
      <c r="U353" s="48"/>
    </row>
    <row r="354" spans="4:21" ht="14.25" customHeight="1" x14ac:dyDescent="0.3">
      <c r="D354" s="48"/>
      <c r="F354" s="116"/>
      <c r="I354" s="216"/>
      <c r="P354" s="117"/>
      <c r="Q354" s="118"/>
      <c r="R354" s="118"/>
      <c r="S354" s="46"/>
      <c r="U354" s="48"/>
    </row>
    <row r="355" spans="4:21" ht="14.25" customHeight="1" x14ac:dyDescent="0.3">
      <c r="D355" s="48"/>
      <c r="F355" s="116"/>
      <c r="I355" s="216"/>
      <c r="P355" s="117"/>
      <c r="Q355" s="118"/>
      <c r="R355" s="118"/>
      <c r="S355" s="46"/>
      <c r="U355" s="48"/>
    </row>
    <row r="356" spans="4:21" ht="14.25" customHeight="1" x14ac:dyDescent="0.3">
      <c r="D356" s="48"/>
      <c r="F356" s="116"/>
      <c r="I356" s="216"/>
      <c r="P356" s="117"/>
      <c r="Q356" s="118"/>
      <c r="R356" s="118"/>
      <c r="S356" s="46"/>
      <c r="U356" s="48"/>
    </row>
    <row r="357" spans="4:21" ht="14.25" customHeight="1" x14ac:dyDescent="0.3">
      <c r="D357" s="48"/>
      <c r="F357" s="116"/>
      <c r="I357" s="216"/>
      <c r="P357" s="117"/>
      <c r="Q357" s="118"/>
      <c r="R357" s="118"/>
      <c r="S357" s="46"/>
      <c r="U357" s="48"/>
    </row>
    <row r="358" spans="4:21" ht="14.25" customHeight="1" x14ac:dyDescent="0.3">
      <c r="D358" s="48"/>
      <c r="F358" s="116"/>
      <c r="I358" s="216"/>
      <c r="P358" s="117"/>
      <c r="Q358" s="118"/>
      <c r="R358" s="118"/>
      <c r="S358" s="46"/>
      <c r="U358" s="48"/>
    </row>
    <row r="359" spans="4:21" ht="14.25" customHeight="1" x14ac:dyDescent="0.3">
      <c r="D359" s="48"/>
      <c r="F359" s="116"/>
      <c r="I359" s="216"/>
      <c r="P359" s="117"/>
      <c r="Q359" s="118"/>
      <c r="R359" s="118"/>
      <c r="S359" s="46"/>
      <c r="U359" s="48"/>
    </row>
    <row r="360" spans="4:21" ht="14.25" customHeight="1" x14ac:dyDescent="0.3">
      <c r="D360" s="48"/>
      <c r="F360" s="116"/>
      <c r="I360" s="216"/>
      <c r="P360" s="117"/>
      <c r="Q360" s="118"/>
      <c r="R360" s="118"/>
      <c r="S360" s="46"/>
      <c r="U360" s="48"/>
    </row>
    <row r="361" spans="4:21" ht="14.25" customHeight="1" x14ac:dyDescent="0.3">
      <c r="D361" s="48"/>
      <c r="F361" s="116"/>
      <c r="I361" s="216"/>
      <c r="P361" s="117"/>
      <c r="Q361" s="118"/>
      <c r="R361" s="118"/>
      <c r="S361" s="46"/>
      <c r="U361" s="48"/>
    </row>
    <row r="362" spans="4:21" ht="14.25" customHeight="1" x14ac:dyDescent="0.3">
      <c r="D362" s="48"/>
      <c r="F362" s="116"/>
      <c r="I362" s="216"/>
      <c r="P362" s="117"/>
      <c r="Q362" s="118"/>
      <c r="R362" s="118"/>
      <c r="S362" s="46"/>
      <c r="U362" s="48"/>
    </row>
    <row r="363" spans="4:21" ht="14.25" customHeight="1" x14ac:dyDescent="0.3">
      <c r="D363" s="48"/>
      <c r="F363" s="116"/>
      <c r="I363" s="216"/>
      <c r="P363" s="117"/>
      <c r="Q363" s="118"/>
      <c r="R363" s="118"/>
      <c r="S363" s="46"/>
      <c r="U363" s="48"/>
    </row>
    <row r="364" spans="4:21" ht="14.25" customHeight="1" x14ac:dyDescent="0.3">
      <c r="D364" s="48"/>
      <c r="F364" s="116"/>
      <c r="I364" s="216"/>
      <c r="P364" s="117"/>
      <c r="Q364" s="118"/>
      <c r="R364" s="118"/>
      <c r="S364" s="46"/>
      <c r="U364" s="48"/>
    </row>
    <row r="365" spans="4:21" ht="14.25" customHeight="1" x14ac:dyDescent="0.3">
      <c r="D365" s="48"/>
      <c r="F365" s="116"/>
      <c r="I365" s="216"/>
      <c r="P365" s="117"/>
      <c r="Q365" s="118"/>
      <c r="R365" s="118"/>
      <c r="S365" s="46"/>
      <c r="U365" s="48"/>
    </row>
    <row r="366" spans="4:21" ht="14.25" customHeight="1" x14ac:dyDescent="0.3">
      <c r="D366" s="48"/>
      <c r="F366" s="116"/>
      <c r="I366" s="216"/>
      <c r="P366" s="117"/>
      <c r="Q366" s="118"/>
      <c r="R366" s="118"/>
      <c r="S366" s="46"/>
      <c r="U366" s="48"/>
    </row>
    <row r="367" spans="4:21" ht="14.25" customHeight="1" x14ac:dyDescent="0.3">
      <c r="D367" s="48"/>
      <c r="F367" s="116"/>
      <c r="I367" s="216"/>
      <c r="P367" s="117"/>
      <c r="Q367" s="118"/>
      <c r="R367" s="118"/>
      <c r="S367" s="46"/>
      <c r="U367" s="48"/>
    </row>
    <row r="368" spans="4:21" ht="14.25" customHeight="1" x14ac:dyDescent="0.3">
      <c r="D368" s="48"/>
      <c r="F368" s="116"/>
      <c r="I368" s="216"/>
      <c r="P368" s="117"/>
      <c r="Q368" s="118"/>
      <c r="R368" s="118"/>
      <c r="S368" s="46"/>
      <c r="U368" s="48"/>
    </row>
    <row r="369" spans="4:21" ht="14.25" customHeight="1" x14ac:dyDescent="0.3">
      <c r="D369" s="48"/>
      <c r="F369" s="116"/>
      <c r="I369" s="216"/>
      <c r="P369" s="117"/>
      <c r="Q369" s="118"/>
      <c r="R369" s="118"/>
      <c r="S369" s="46"/>
      <c r="U369" s="48"/>
    </row>
    <row r="370" spans="4:21" ht="14.25" customHeight="1" x14ac:dyDescent="0.3">
      <c r="D370" s="48"/>
      <c r="F370" s="116"/>
      <c r="I370" s="216"/>
      <c r="P370" s="117"/>
      <c r="Q370" s="118"/>
      <c r="R370" s="118"/>
      <c r="S370" s="46"/>
      <c r="U370" s="48"/>
    </row>
    <row r="371" spans="4:21" ht="14.25" customHeight="1" x14ac:dyDescent="0.3">
      <c r="D371" s="48"/>
      <c r="F371" s="116"/>
      <c r="I371" s="216"/>
      <c r="P371" s="117"/>
      <c r="Q371" s="118"/>
      <c r="R371" s="118"/>
      <c r="S371" s="46"/>
      <c r="U371" s="48"/>
    </row>
    <row r="372" spans="4:21" ht="14.25" customHeight="1" x14ac:dyDescent="0.3">
      <c r="D372" s="48"/>
      <c r="F372" s="116"/>
      <c r="I372" s="216"/>
      <c r="P372" s="117"/>
      <c r="Q372" s="118"/>
      <c r="R372" s="118"/>
      <c r="S372" s="46"/>
      <c r="U372" s="48"/>
    </row>
    <row r="373" spans="4:21" ht="14.25" customHeight="1" x14ac:dyDescent="0.3">
      <c r="D373" s="48"/>
      <c r="F373" s="116"/>
      <c r="I373" s="216"/>
      <c r="P373" s="117"/>
      <c r="Q373" s="118"/>
      <c r="R373" s="118"/>
      <c r="S373" s="46"/>
      <c r="U373" s="48"/>
    </row>
    <row r="374" spans="4:21" ht="14.25" customHeight="1" x14ac:dyDescent="0.3">
      <c r="D374" s="48"/>
      <c r="F374" s="116"/>
      <c r="I374" s="216"/>
      <c r="P374" s="117"/>
      <c r="Q374" s="118"/>
      <c r="R374" s="118"/>
      <c r="S374" s="46"/>
      <c r="U374" s="48"/>
    </row>
    <row r="375" spans="4:21" ht="14.25" customHeight="1" x14ac:dyDescent="0.3">
      <c r="D375" s="48"/>
      <c r="F375" s="116"/>
      <c r="I375" s="216"/>
      <c r="P375" s="117"/>
      <c r="Q375" s="118"/>
      <c r="R375" s="118"/>
      <c r="S375" s="46"/>
      <c r="U375" s="48"/>
    </row>
    <row r="376" spans="4:21" ht="14.25" customHeight="1" x14ac:dyDescent="0.3">
      <c r="D376" s="48"/>
      <c r="F376" s="116"/>
      <c r="I376" s="216"/>
      <c r="P376" s="117"/>
      <c r="Q376" s="118"/>
      <c r="R376" s="118"/>
      <c r="S376" s="46"/>
      <c r="U376" s="48"/>
    </row>
    <row r="377" spans="4:21" ht="14.25" customHeight="1" x14ac:dyDescent="0.3">
      <c r="D377" s="48"/>
      <c r="F377" s="116"/>
      <c r="I377" s="216"/>
      <c r="P377" s="117"/>
      <c r="Q377" s="118"/>
      <c r="R377" s="118"/>
      <c r="S377" s="46"/>
      <c r="U377" s="48"/>
    </row>
    <row r="378" spans="4:21" ht="14.25" customHeight="1" x14ac:dyDescent="0.3">
      <c r="D378" s="48"/>
      <c r="F378" s="116"/>
      <c r="I378" s="216"/>
      <c r="P378" s="117"/>
      <c r="Q378" s="118"/>
      <c r="R378" s="118"/>
      <c r="S378" s="46"/>
      <c r="U378" s="48"/>
    </row>
    <row r="379" spans="4:21" ht="14.25" customHeight="1" x14ac:dyDescent="0.3">
      <c r="D379" s="48"/>
      <c r="F379" s="116"/>
      <c r="I379" s="216"/>
      <c r="P379" s="117"/>
      <c r="Q379" s="118"/>
      <c r="R379" s="118"/>
      <c r="S379" s="46"/>
      <c r="U379" s="48"/>
    </row>
    <row r="380" spans="4:21" ht="14.25" customHeight="1" x14ac:dyDescent="0.3">
      <c r="D380" s="48"/>
      <c r="F380" s="116"/>
      <c r="I380" s="216"/>
      <c r="P380" s="117"/>
      <c r="Q380" s="118"/>
      <c r="R380" s="118"/>
      <c r="S380" s="46"/>
      <c r="U380" s="48"/>
    </row>
    <row r="381" spans="4:21" ht="14.25" customHeight="1" x14ac:dyDescent="0.3">
      <c r="D381" s="48"/>
      <c r="F381" s="116"/>
      <c r="I381" s="216"/>
      <c r="P381" s="117"/>
      <c r="Q381" s="118"/>
      <c r="R381" s="118"/>
      <c r="S381" s="46"/>
      <c r="U381" s="48"/>
    </row>
    <row r="382" spans="4:21" ht="14.25" customHeight="1" x14ac:dyDescent="0.3">
      <c r="D382" s="48"/>
      <c r="F382" s="116"/>
      <c r="I382" s="216"/>
      <c r="P382" s="117"/>
      <c r="Q382" s="118"/>
      <c r="R382" s="118"/>
      <c r="S382" s="46"/>
      <c r="U382" s="48"/>
    </row>
    <row r="383" spans="4:21" ht="14.25" customHeight="1" x14ac:dyDescent="0.3">
      <c r="D383" s="48"/>
      <c r="F383" s="116"/>
      <c r="I383" s="216"/>
      <c r="P383" s="117"/>
      <c r="Q383" s="118"/>
      <c r="R383" s="118"/>
      <c r="S383" s="46"/>
      <c r="U383" s="48"/>
    </row>
    <row r="384" spans="4:21" ht="14.25" customHeight="1" x14ac:dyDescent="0.3">
      <c r="D384" s="48"/>
      <c r="F384" s="116"/>
      <c r="I384" s="216"/>
      <c r="P384" s="117"/>
      <c r="Q384" s="118"/>
      <c r="R384" s="118"/>
      <c r="S384" s="46"/>
      <c r="U384" s="48"/>
    </row>
    <row r="385" spans="4:21" ht="14.25" customHeight="1" x14ac:dyDescent="0.3">
      <c r="D385" s="48"/>
      <c r="F385" s="116"/>
      <c r="I385" s="216"/>
      <c r="P385" s="117"/>
      <c r="Q385" s="118"/>
      <c r="R385" s="118"/>
      <c r="S385" s="46"/>
      <c r="U385" s="48"/>
    </row>
    <row r="386" spans="4:21" ht="14.25" customHeight="1" x14ac:dyDescent="0.3">
      <c r="D386" s="48"/>
      <c r="F386" s="116"/>
      <c r="I386" s="216"/>
      <c r="P386" s="117"/>
      <c r="Q386" s="118"/>
      <c r="R386" s="118"/>
      <c r="S386" s="46"/>
      <c r="U386" s="48"/>
    </row>
    <row r="387" spans="4:21" ht="14.25" customHeight="1" x14ac:dyDescent="0.3">
      <c r="D387" s="48"/>
      <c r="F387" s="116"/>
      <c r="I387" s="216"/>
      <c r="P387" s="117"/>
      <c r="Q387" s="118"/>
      <c r="R387" s="118"/>
      <c r="S387" s="46"/>
      <c r="U387" s="48"/>
    </row>
    <row r="388" spans="4:21" ht="14.25" customHeight="1" x14ac:dyDescent="0.3">
      <c r="D388" s="48"/>
      <c r="F388" s="116"/>
      <c r="I388" s="216"/>
      <c r="P388" s="117"/>
      <c r="Q388" s="118"/>
      <c r="R388" s="118"/>
      <c r="S388" s="46"/>
      <c r="U388" s="48"/>
    </row>
    <row r="389" spans="4:21" ht="14.25" customHeight="1" x14ac:dyDescent="0.3">
      <c r="D389" s="48"/>
      <c r="F389" s="116"/>
      <c r="I389" s="216"/>
      <c r="P389" s="117"/>
      <c r="Q389" s="118"/>
      <c r="R389" s="118"/>
      <c r="S389" s="46"/>
      <c r="U389" s="48"/>
    </row>
    <row r="390" spans="4:21" ht="14.25" customHeight="1" x14ac:dyDescent="0.3">
      <c r="D390" s="48"/>
      <c r="F390" s="116"/>
      <c r="I390" s="216"/>
      <c r="P390" s="117"/>
      <c r="Q390" s="118"/>
      <c r="R390" s="118"/>
      <c r="S390" s="46"/>
      <c r="U390" s="48"/>
    </row>
    <row r="391" spans="4:21" ht="14.25" customHeight="1" x14ac:dyDescent="0.3">
      <c r="D391" s="48"/>
      <c r="F391" s="116"/>
      <c r="I391" s="216"/>
      <c r="P391" s="117"/>
      <c r="Q391" s="118"/>
      <c r="R391" s="118"/>
      <c r="S391" s="46"/>
      <c r="U391" s="48"/>
    </row>
    <row r="392" spans="4:21" ht="14.25" customHeight="1" x14ac:dyDescent="0.3">
      <c r="D392" s="48"/>
      <c r="F392" s="116"/>
      <c r="I392" s="216"/>
      <c r="P392" s="117"/>
      <c r="Q392" s="118"/>
      <c r="R392" s="118"/>
      <c r="S392" s="46"/>
      <c r="U392" s="48"/>
    </row>
    <row r="393" spans="4:21" ht="14.25" customHeight="1" x14ac:dyDescent="0.3">
      <c r="D393" s="48"/>
      <c r="F393" s="116"/>
      <c r="I393" s="216"/>
      <c r="P393" s="117"/>
      <c r="Q393" s="118"/>
      <c r="R393" s="118"/>
      <c r="S393" s="46"/>
      <c r="U393" s="48"/>
    </row>
    <row r="394" spans="4:21" ht="14.25" customHeight="1" x14ac:dyDescent="0.3">
      <c r="D394" s="48"/>
      <c r="F394" s="116"/>
      <c r="I394" s="216"/>
      <c r="P394" s="117"/>
      <c r="Q394" s="118"/>
      <c r="R394" s="118"/>
      <c r="S394" s="46"/>
      <c r="U394" s="48"/>
    </row>
    <row r="395" spans="4:21" ht="14.25" customHeight="1" x14ac:dyDescent="0.3">
      <c r="D395" s="48"/>
      <c r="F395" s="116"/>
      <c r="I395" s="216"/>
      <c r="P395" s="117"/>
      <c r="Q395" s="118"/>
      <c r="R395" s="118"/>
      <c r="S395" s="46"/>
      <c r="U395" s="48"/>
    </row>
    <row r="396" spans="4:21" ht="14.25" customHeight="1" x14ac:dyDescent="0.3">
      <c r="D396" s="48"/>
      <c r="F396" s="116"/>
      <c r="I396" s="216"/>
      <c r="P396" s="117"/>
      <c r="Q396" s="118"/>
      <c r="R396" s="118"/>
      <c r="S396" s="46"/>
      <c r="U396" s="48"/>
    </row>
    <row r="397" spans="4:21" ht="14.25" customHeight="1" x14ac:dyDescent="0.3">
      <c r="D397" s="48"/>
      <c r="F397" s="116"/>
      <c r="I397" s="216"/>
      <c r="P397" s="117"/>
      <c r="Q397" s="118"/>
      <c r="R397" s="118"/>
      <c r="S397" s="46"/>
      <c r="U397" s="48"/>
    </row>
    <row r="398" spans="4:21" ht="14.25" customHeight="1" x14ac:dyDescent="0.3">
      <c r="D398" s="48"/>
      <c r="F398" s="116"/>
      <c r="I398" s="216"/>
      <c r="P398" s="117"/>
      <c r="Q398" s="118"/>
      <c r="R398" s="118"/>
      <c r="S398" s="46"/>
      <c r="U398" s="48"/>
    </row>
    <row r="399" spans="4:21" ht="14.25" customHeight="1" x14ac:dyDescent="0.3">
      <c r="D399" s="48"/>
      <c r="F399" s="116"/>
      <c r="I399" s="216"/>
      <c r="P399" s="117"/>
      <c r="Q399" s="118"/>
      <c r="R399" s="118"/>
      <c r="S399" s="46"/>
      <c r="U399" s="48"/>
    </row>
    <row r="400" spans="4:21" ht="14.25" customHeight="1" x14ac:dyDescent="0.3">
      <c r="D400" s="48"/>
      <c r="F400" s="116"/>
      <c r="I400" s="216"/>
      <c r="P400" s="117"/>
      <c r="Q400" s="118"/>
      <c r="R400" s="118"/>
      <c r="S400" s="46"/>
      <c r="U400" s="48"/>
    </row>
    <row r="401" spans="4:21" ht="14.25" customHeight="1" x14ac:dyDescent="0.3">
      <c r="D401" s="48"/>
      <c r="F401" s="116"/>
      <c r="I401" s="216"/>
      <c r="P401" s="117"/>
      <c r="Q401" s="118"/>
      <c r="R401" s="118"/>
      <c r="S401" s="46"/>
      <c r="U401" s="48"/>
    </row>
    <row r="402" spans="4:21" ht="14.25" customHeight="1" x14ac:dyDescent="0.3">
      <c r="D402" s="48"/>
      <c r="F402" s="116"/>
      <c r="I402" s="216"/>
      <c r="P402" s="117"/>
      <c r="Q402" s="118"/>
      <c r="R402" s="118"/>
      <c r="S402" s="46"/>
      <c r="U402" s="48"/>
    </row>
    <row r="403" spans="4:21" ht="14.25" customHeight="1" x14ac:dyDescent="0.3">
      <c r="D403" s="48"/>
      <c r="F403" s="116"/>
      <c r="I403" s="216"/>
      <c r="P403" s="117"/>
      <c r="Q403" s="118"/>
      <c r="R403" s="118"/>
      <c r="S403" s="46"/>
      <c r="U403" s="48"/>
    </row>
    <row r="404" spans="4:21" ht="14.25" customHeight="1" x14ac:dyDescent="0.3">
      <c r="D404" s="48"/>
      <c r="F404" s="116"/>
      <c r="I404" s="216"/>
      <c r="P404" s="117"/>
      <c r="Q404" s="118"/>
      <c r="R404" s="118"/>
      <c r="S404" s="46"/>
      <c r="U404" s="48"/>
    </row>
    <row r="405" spans="4:21" ht="14.25" customHeight="1" x14ac:dyDescent="0.3">
      <c r="D405" s="48"/>
      <c r="F405" s="116"/>
      <c r="I405" s="216"/>
      <c r="P405" s="117"/>
      <c r="Q405" s="118"/>
      <c r="R405" s="118"/>
      <c r="S405" s="46"/>
      <c r="U405" s="48"/>
    </row>
    <row r="406" spans="4:21" ht="14.25" customHeight="1" x14ac:dyDescent="0.3">
      <c r="D406" s="48"/>
      <c r="F406" s="116"/>
      <c r="I406" s="216"/>
      <c r="P406" s="117"/>
      <c r="Q406" s="118"/>
      <c r="R406" s="118"/>
      <c r="S406" s="46"/>
      <c r="U406" s="48"/>
    </row>
    <row r="407" spans="4:21" ht="14.25" customHeight="1" x14ac:dyDescent="0.3">
      <c r="D407" s="48"/>
      <c r="F407" s="116"/>
      <c r="I407" s="216"/>
      <c r="P407" s="117"/>
      <c r="Q407" s="118"/>
      <c r="R407" s="118"/>
      <c r="S407" s="46"/>
      <c r="U407" s="48"/>
    </row>
    <row r="408" spans="4:21" ht="14.25" customHeight="1" x14ac:dyDescent="0.3">
      <c r="D408" s="48"/>
      <c r="F408" s="116"/>
      <c r="I408" s="216"/>
      <c r="P408" s="117"/>
      <c r="Q408" s="118"/>
      <c r="R408" s="118"/>
      <c r="S408" s="46"/>
      <c r="U408" s="48"/>
    </row>
    <row r="409" spans="4:21" ht="14.25" customHeight="1" x14ac:dyDescent="0.3">
      <c r="D409" s="48"/>
      <c r="F409" s="116"/>
      <c r="I409" s="216"/>
      <c r="P409" s="117"/>
      <c r="Q409" s="118"/>
      <c r="R409" s="118"/>
      <c r="S409" s="46"/>
      <c r="U409" s="48"/>
    </row>
    <row r="410" spans="4:21" ht="14.25" customHeight="1" x14ac:dyDescent="0.3">
      <c r="D410" s="48"/>
      <c r="F410" s="116"/>
      <c r="I410" s="216"/>
      <c r="P410" s="117"/>
      <c r="Q410" s="118"/>
      <c r="R410" s="118"/>
      <c r="S410" s="46"/>
      <c r="U410" s="48"/>
    </row>
    <row r="411" spans="4:21" ht="14.25" customHeight="1" x14ac:dyDescent="0.3">
      <c r="D411" s="48"/>
      <c r="F411" s="116"/>
      <c r="I411" s="216"/>
      <c r="P411" s="117"/>
      <c r="Q411" s="118"/>
      <c r="R411" s="118"/>
      <c r="S411" s="46"/>
      <c r="U411" s="48"/>
    </row>
    <row r="412" spans="4:21" ht="14.25" customHeight="1" x14ac:dyDescent="0.3">
      <c r="D412" s="48"/>
      <c r="F412" s="116"/>
      <c r="I412" s="216"/>
      <c r="P412" s="117"/>
      <c r="Q412" s="118"/>
      <c r="R412" s="118"/>
      <c r="S412" s="46"/>
      <c r="U412" s="48"/>
    </row>
    <row r="413" spans="4:21" ht="14.25" customHeight="1" x14ac:dyDescent="0.3">
      <c r="D413" s="48"/>
      <c r="F413" s="116"/>
      <c r="I413" s="216"/>
      <c r="P413" s="117"/>
      <c r="Q413" s="118"/>
      <c r="R413" s="118"/>
      <c r="S413" s="46"/>
      <c r="U413" s="48"/>
    </row>
    <row r="414" spans="4:21" ht="14.25" customHeight="1" x14ac:dyDescent="0.3">
      <c r="D414" s="48"/>
      <c r="F414" s="116"/>
      <c r="I414" s="216"/>
      <c r="P414" s="117"/>
      <c r="Q414" s="118"/>
      <c r="R414" s="118"/>
      <c r="S414" s="46"/>
      <c r="U414" s="48"/>
    </row>
    <row r="415" spans="4:21" ht="14.25" customHeight="1" x14ac:dyDescent="0.3">
      <c r="D415" s="48"/>
      <c r="F415" s="116"/>
      <c r="I415" s="216"/>
      <c r="P415" s="117"/>
      <c r="Q415" s="118"/>
      <c r="R415" s="118"/>
      <c r="S415" s="46"/>
      <c r="U415" s="48"/>
    </row>
    <row r="416" spans="4:21" ht="14.25" customHeight="1" x14ac:dyDescent="0.3">
      <c r="D416" s="48"/>
      <c r="F416" s="116"/>
      <c r="I416" s="216"/>
      <c r="P416" s="117"/>
      <c r="Q416" s="118"/>
      <c r="R416" s="118"/>
      <c r="S416" s="46"/>
      <c r="U416" s="48"/>
    </row>
    <row r="417" spans="4:21" ht="14.25" customHeight="1" x14ac:dyDescent="0.3">
      <c r="D417" s="48"/>
      <c r="F417" s="116"/>
      <c r="I417" s="216"/>
      <c r="P417" s="117"/>
      <c r="Q417" s="118"/>
      <c r="R417" s="118"/>
      <c r="S417" s="46"/>
      <c r="U417" s="48"/>
    </row>
    <row r="418" spans="4:21" ht="14.25" customHeight="1" x14ac:dyDescent="0.3">
      <c r="D418" s="48"/>
      <c r="F418" s="116"/>
      <c r="I418" s="216"/>
      <c r="P418" s="117"/>
      <c r="Q418" s="118"/>
      <c r="R418" s="118"/>
      <c r="S418" s="46"/>
      <c r="U418" s="48"/>
    </row>
    <row r="419" spans="4:21" ht="14.25" customHeight="1" x14ac:dyDescent="0.3">
      <c r="D419" s="48"/>
      <c r="F419" s="116"/>
      <c r="I419" s="216"/>
      <c r="P419" s="117"/>
      <c r="Q419" s="118"/>
      <c r="R419" s="118"/>
      <c r="S419" s="46"/>
      <c r="U419" s="48"/>
    </row>
    <row r="420" spans="4:21" ht="14.25" customHeight="1" x14ac:dyDescent="0.3">
      <c r="D420" s="48"/>
      <c r="F420" s="116"/>
      <c r="I420" s="216"/>
      <c r="P420" s="117"/>
      <c r="Q420" s="118"/>
      <c r="R420" s="118"/>
      <c r="S420" s="46"/>
      <c r="U420" s="48"/>
    </row>
    <row r="421" spans="4:21" ht="14.25" customHeight="1" x14ac:dyDescent="0.3">
      <c r="D421" s="48"/>
      <c r="F421" s="116"/>
      <c r="I421" s="216"/>
      <c r="P421" s="117"/>
      <c r="Q421" s="118"/>
      <c r="R421" s="118"/>
      <c r="S421" s="46"/>
      <c r="U421" s="48"/>
    </row>
    <row r="422" spans="4:21" ht="14.25" customHeight="1" x14ac:dyDescent="0.3">
      <c r="D422" s="48"/>
      <c r="F422" s="116"/>
      <c r="I422" s="216"/>
      <c r="P422" s="117"/>
      <c r="Q422" s="118"/>
      <c r="R422" s="118"/>
      <c r="S422" s="46"/>
      <c r="U422" s="48"/>
    </row>
    <row r="423" spans="4:21" ht="14.25" customHeight="1" x14ac:dyDescent="0.3">
      <c r="D423" s="48"/>
      <c r="F423" s="116"/>
      <c r="I423" s="216"/>
      <c r="P423" s="117"/>
      <c r="Q423" s="118"/>
      <c r="R423" s="118"/>
      <c r="S423" s="46"/>
      <c r="U423" s="48"/>
    </row>
    <row r="424" spans="4:21" ht="14.25" customHeight="1" x14ac:dyDescent="0.3">
      <c r="D424" s="48"/>
      <c r="F424" s="116"/>
      <c r="I424" s="216"/>
      <c r="P424" s="117"/>
      <c r="Q424" s="118"/>
      <c r="R424" s="118"/>
      <c r="S424" s="46"/>
      <c r="U424" s="48"/>
    </row>
    <row r="425" spans="4:21" ht="14.25" customHeight="1" x14ac:dyDescent="0.3">
      <c r="D425" s="48"/>
      <c r="F425" s="116"/>
      <c r="I425" s="216"/>
      <c r="P425" s="117"/>
      <c r="Q425" s="118"/>
      <c r="R425" s="118"/>
      <c r="S425" s="46"/>
      <c r="U425" s="48"/>
    </row>
    <row r="426" spans="4:21" ht="14.25" customHeight="1" x14ac:dyDescent="0.3">
      <c r="D426" s="48"/>
      <c r="F426" s="116"/>
      <c r="I426" s="216"/>
      <c r="P426" s="117"/>
      <c r="Q426" s="118"/>
      <c r="R426" s="118"/>
      <c r="S426" s="46"/>
      <c r="U426" s="48"/>
    </row>
    <row r="427" spans="4:21" ht="14.25" customHeight="1" x14ac:dyDescent="0.3">
      <c r="D427" s="48"/>
      <c r="F427" s="116"/>
      <c r="I427" s="216"/>
      <c r="P427" s="117"/>
      <c r="Q427" s="118"/>
      <c r="R427" s="118"/>
      <c r="S427" s="46"/>
      <c r="U427" s="48"/>
    </row>
    <row r="428" spans="4:21" ht="14.25" customHeight="1" x14ac:dyDescent="0.3">
      <c r="D428" s="48"/>
      <c r="F428" s="116"/>
      <c r="I428" s="216"/>
      <c r="P428" s="117"/>
      <c r="Q428" s="118"/>
      <c r="R428" s="118"/>
      <c r="S428" s="46"/>
      <c r="U428" s="48"/>
    </row>
    <row r="429" spans="4:21" ht="14.25" customHeight="1" x14ac:dyDescent="0.3">
      <c r="D429" s="48"/>
      <c r="F429" s="116"/>
      <c r="I429" s="216"/>
      <c r="P429" s="117"/>
      <c r="Q429" s="118"/>
      <c r="R429" s="118"/>
      <c r="S429" s="46"/>
      <c r="U429" s="48"/>
    </row>
    <row r="430" spans="4:21" ht="14.25" customHeight="1" x14ac:dyDescent="0.3">
      <c r="D430" s="48"/>
      <c r="F430" s="116"/>
      <c r="I430" s="216"/>
      <c r="P430" s="117"/>
      <c r="Q430" s="118"/>
      <c r="R430" s="118"/>
      <c r="S430" s="46"/>
      <c r="U430" s="48"/>
    </row>
    <row r="431" spans="4:21" ht="14.25" customHeight="1" x14ac:dyDescent="0.3">
      <c r="D431" s="48"/>
      <c r="F431" s="116"/>
      <c r="I431" s="216"/>
      <c r="P431" s="117"/>
      <c r="Q431" s="118"/>
      <c r="R431" s="118"/>
      <c r="S431" s="46"/>
      <c r="U431" s="48"/>
    </row>
    <row r="432" spans="4:21" ht="14.25" customHeight="1" x14ac:dyDescent="0.3">
      <c r="D432" s="48"/>
      <c r="F432" s="116"/>
      <c r="I432" s="216"/>
      <c r="P432" s="117"/>
      <c r="Q432" s="118"/>
      <c r="R432" s="118"/>
      <c r="S432" s="46"/>
      <c r="U432" s="48"/>
    </row>
    <row r="433" spans="4:21" ht="14.25" customHeight="1" x14ac:dyDescent="0.3">
      <c r="D433" s="48"/>
      <c r="F433" s="116"/>
      <c r="I433" s="216"/>
      <c r="P433" s="117"/>
      <c r="Q433" s="118"/>
      <c r="R433" s="118"/>
      <c r="S433" s="46"/>
      <c r="U433" s="48"/>
    </row>
    <row r="434" spans="4:21" ht="14.25" customHeight="1" x14ac:dyDescent="0.3">
      <c r="D434" s="48"/>
      <c r="F434" s="116"/>
      <c r="I434" s="216"/>
      <c r="P434" s="117"/>
      <c r="Q434" s="118"/>
      <c r="R434" s="118"/>
      <c r="S434" s="46"/>
      <c r="U434" s="48"/>
    </row>
    <row r="435" spans="4:21" ht="14.25" customHeight="1" x14ac:dyDescent="0.3">
      <c r="D435" s="48"/>
      <c r="F435" s="116"/>
      <c r="I435" s="216"/>
      <c r="P435" s="117"/>
      <c r="Q435" s="118"/>
      <c r="R435" s="118"/>
      <c r="S435" s="46"/>
      <c r="U435" s="48"/>
    </row>
    <row r="436" spans="4:21" ht="14.25" customHeight="1" x14ac:dyDescent="0.3">
      <c r="D436" s="48"/>
      <c r="F436" s="116"/>
      <c r="I436" s="216"/>
      <c r="P436" s="117"/>
      <c r="Q436" s="118"/>
      <c r="R436" s="118"/>
      <c r="S436" s="46"/>
      <c r="U436" s="48"/>
    </row>
    <row r="437" spans="4:21" ht="14.25" customHeight="1" x14ac:dyDescent="0.3">
      <c r="D437" s="48"/>
      <c r="F437" s="116"/>
      <c r="I437" s="216"/>
      <c r="P437" s="117"/>
      <c r="Q437" s="118"/>
      <c r="R437" s="118"/>
      <c r="S437" s="46"/>
      <c r="U437" s="48"/>
    </row>
    <row r="438" spans="4:21" ht="14.25" customHeight="1" x14ac:dyDescent="0.3">
      <c r="D438" s="48"/>
      <c r="F438" s="116"/>
      <c r="I438" s="216"/>
      <c r="P438" s="117"/>
      <c r="Q438" s="118"/>
      <c r="R438" s="118"/>
      <c r="S438" s="46"/>
      <c r="U438" s="48"/>
    </row>
    <row r="439" spans="4:21" ht="14.25" customHeight="1" x14ac:dyDescent="0.3">
      <c r="D439" s="48"/>
      <c r="F439" s="116"/>
      <c r="I439" s="216"/>
      <c r="P439" s="117"/>
      <c r="Q439" s="118"/>
      <c r="R439" s="118"/>
      <c r="S439" s="46"/>
      <c r="U439" s="48"/>
    </row>
    <row r="440" spans="4:21" ht="14.25" customHeight="1" x14ac:dyDescent="0.3">
      <c r="D440" s="48"/>
      <c r="F440" s="116"/>
      <c r="I440" s="216"/>
      <c r="P440" s="117"/>
      <c r="Q440" s="118"/>
      <c r="R440" s="118"/>
      <c r="S440" s="46"/>
      <c r="U440" s="48"/>
    </row>
    <row r="441" spans="4:21" ht="14.25" customHeight="1" x14ac:dyDescent="0.3">
      <c r="D441" s="48"/>
      <c r="F441" s="116"/>
      <c r="I441" s="216"/>
      <c r="P441" s="117"/>
      <c r="Q441" s="118"/>
      <c r="R441" s="118"/>
      <c r="S441" s="46"/>
      <c r="U441" s="48"/>
    </row>
    <row r="442" spans="4:21" ht="14.25" customHeight="1" x14ac:dyDescent="0.3">
      <c r="D442" s="48"/>
      <c r="F442" s="116"/>
      <c r="I442" s="216"/>
      <c r="P442" s="117"/>
      <c r="Q442" s="118"/>
      <c r="R442" s="118"/>
      <c r="S442" s="46"/>
      <c r="U442" s="48"/>
    </row>
    <row r="443" spans="4:21" ht="14.25" customHeight="1" x14ac:dyDescent="0.3">
      <c r="D443" s="48"/>
      <c r="F443" s="116"/>
      <c r="I443" s="216"/>
      <c r="P443" s="117"/>
      <c r="Q443" s="118"/>
      <c r="R443" s="118"/>
      <c r="S443" s="46"/>
      <c r="U443" s="48"/>
    </row>
    <row r="444" spans="4:21" ht="14.25" customHeight="1" x14ac:dyDescent="0.3">
      <c r="D444" s="48"/>
      <c r="F444" s="116"/>
      <c r="I444" s="216"/>
      <c r="P444" s="117"/>
      <c r="Q444" s="118"/>
      <c r="R444" s="118"/>
      <c r="S444" s="46"/>
      <c r="U444" s="48"/>
    </row>
    <row r="445" spans="4:21" ht="14.25" customHeight="1" x14ac:dyDescent="0.3">
      <c r="D445" s="48"/>
      <c r="F445" s="116"/>
      <c r="I445" s="216"/>
      <c r="P445" s="117"/>
      <c r="Q445" s="118"/>
      <c r="R445" s="118"/>
      <c r="S445" s="46"/>
      <c r="U445" s="48"/>
    </row>
    <row r="446" spans="4:21" ht="14.25" customHeight="1" x14ac:dyDescent="0.3">
      <c r="D446" s="48"/>
      <c r="F446" s="116"/>
      <c r="I446" s="216"/>
      <c r="P446" s="117"/>
      <c r="Q446" s="118"/>
      <c r="R446" s="118"/>
      <c r="S446" s="46"/>
      <c r="U446" s="48"/>
    </row>
    <row r="447" spans="4:21" ht="14.25" customHeight="1" x14ac:dyDescent="0.3">
      <c r="D447" s="48"/>
      <c r="F447" s="116"/>
      <c r="I447" s="216"/>
      <c r="P447" s="117"/>
      <c r="Q447" s="118"/>
      <c r="R447" s="118"/>
      <c r="S447" s="46"/>
      <c r="U447" s="48"/>
    </row>
    <row r="448" spans="4:21" ht="14.25" customHeight="1" x14ac:dyDescent="0.3">
      <c r="D448" s="48"/>
      <c r="F448" s="116"/>
      <c r="I448" s="216"/>
      <c r="P448" s="117"/>
      <c r="Q448" s="118"/>
      <c r="R448" s="118"/>
      <c r="S448" s="46"/>
      <c r="U448" s="48"/>
    </row>
    <row r="449" spans="4:21" ht="14.25" customHeight="1" x14ac:dyDescent="0.3">
      <c r="D449" s="48"/>
      <c r="F449" s="116"/>
      <c r="I449" s="216"/>
      <c r="P449" s="117"/>
      <c r="Q449" s="118"/>
      <c r="R449" s="118"/>
      <c r="S449" s="46"/>
      <c r="U449" s="48"/>
    </row>
    <row r="450" spans="4:21" ht="14.25" customHeight="1" x14ac:dyDescent="0.3">
      <c r="D450" s="48"/>
      <c r="F450" s="116"/>
      <c r="I450" s="216"/>
      <c r="P450" s="117"/>
      <c r="Q450" s="118"/>
      <c r="R450" s="118"/>
      <c r="S450" s="46"/>
      <c r="U450" s="48"/>
    </row>
    <row r="451" spans="4:21" ht="14.25" customHeight="1" x14ac:dyDescent="0.3">
      <c r="D451" s="48"/>
      <c r="F451" s="116"/>
      <c r="I451" s="216"/>
      <c r="P451" s="117"/>
      <c r="Q451" s="118"/>
      <c r="R451" s="118"/>
      <c r="S451" s="46"/>
      <c r="U451" s="48"/>
    </row>
    <row r="452" spans="4:21" ht="14.25" customHeight="1" x14ac:dyDescent="0.3">
      <c r="D452" s="48"/>
      <c r="F452" s="116"/>
      <c r="I452" s="216"/>
      <c r="P452" s="117"/>
      <c r="Q452" s="118"/>
      <c r="R452" s="118"/>
      <c r="S452" s="46"/>
      <c r="U452" s="48"/>
    </row>
    <row r="453" spans="4:21" ht="14.25" customHeight="1" x14ac:dyDescent="0.3">
      <c r="D453" s="48"/>
      <c r="F453" s="116"/>
      <c r="I453" s="216"/>
      <c r="P453" s="117"/>
      <c r="Q453" s="118"/>
      <c r="R453" s="118"/>
      <c r="S453" s="46"/>
      <c r="U453" s="48"/>
    </row>
    <row r="454" spans="4:21" ht="14.25" customHeight="1" x14ac:dyDescent="0.3">
      <c r="D454" s="48"/>
      <c r="F454" s="116"/>
      <c r="I454" s="216"/>
      <c r="P454" s="117"/>
      <c r="Q454" s="118"/>
      <c r="R454" s="118"/>
      <c r="S454" s="46"/>
      <c r="U454" s="48"/>
    </row>
    <row r="455" spans="4:21" ht="14.25" customHeight="1" x14ac:dyDescent="0.3">
      <c r="D455" s="48"/>
      <c r="F455" s="116"/>
      <c r="I455" s="216"/>
      <c r="P455" s="117"/>
      <c r="Q455" s="118"/>
      <c r="R455" s="118"/>
      <c r="S455" s="46"/>
      <c r="U455" s="48"/>
    </row>
    <row r="456" spans="4:21" ht="14.25" customHeight="1" x14ac:dyDescent="0.3">
      <c r="D456" s="48"/>
      <c r="F456" s="116"/>
      <c r="I456" s="216"/>
      <c r="P456" s="117"/>
      <c r="Q456" s="118"/>
      <c r="R456" s="118"/>
      <c r="S456" s="46"/>
      <c r="U456" s="48"/>
    </row>
    <row r="457" spans="4:21" ht="14.25" customHeight="1" x14ac:dyDescent="0.3">
      <c r="D457" s="48"/>
      <c r="F457" s="116"/>
      <c r="I457" s="216"/>
      <c r="P457" s="117"/>
      <c r="Q457" s="118"/>
      <c r="R457" s="118"/>
      <c r="S457" s="46"/>
      <c r="U457" s="48"/>
    </row>
    <row r="458" spans="4:21" ht="14.25" customHeight="1" x14ac:dyDescent="0.3">
      <c r="D458" s="48"/>
      <c r="F458" s="116"/>
      <c r="I458" s="216"/>
      <c r="P458" s="117"/>
      <c r="Q458" s="118"/>
      <c r="R458" s="118"/>
      <c r="S458" s="46"/>
      <c r="U458" s="48"/>
    </row>
    <row r="459" spans="4:21" ht="14.25" customHeight="1" x14ac:dyDescent="0.3">
      <c r="D459" s="48"/>
      <c r="F459" s="116"/>
      <c r="I459" s="216"/>
      <c r="P459" s="117"/>
      <c r="Q459" s="118"/>
      <c r="R459" s="118"/>
      <c r="S459" s="46"/>
      <c r="U459" s="48"/>
    </row>
    <row r="460" spans="4:21" ht="14.25" customHeight="1" x14ac:dyDescent="0.3">
      <c r="D460" s="48"/>
      <c r="F460" s="116"/>
      <c r="I460" s="216"/>
      <c r="P460" s="117"/>
      <c r="Q460" s="118"/>
      <c r="R460" s="118"/>
      <c r="S460" s="46"/>
      <c r="U460" s="48"/>
    </row>
    <row r="461" spans="4:21" ht="14.25" customHeight="1" x14ac:dyDescent="0.3">
      <c r="D461" s="48"/>
      <c r="F461" s="116"/>
      <c r="I461" s="216"/>
      <c r="P461" s="117"/>
      <c r="Q461" s="118"/>
      <c r="R461" s="118"/>
      <c r="S461" s="46"/>
      <c r="U461" s="48"/>
    </row>
    <row r="462" spans="4:21" ht="14.25" customHeight="1" x14ac:dyDescent="0.3">
      <c r="D462" s="48"/>
      <c r="F462" s="116"/>
      <c r="I462" s="216"/>
      <c r="P462" s="117"/>
      <c r="Q462" s="118"/>
      <c r="R462" s="118"/>
      <c r="S462" s="46"/>
      <c r="U462" s="48"/>
    </row>
    <row r="463" spans="4:21" ht="14.25" customHeight="1" x14ac:dyDescent="0.3">
      <c r="D463" s="48"/>
      <c r="F463" s="116"/>
      <c r="I463" s="216"/>
      <c r="P463" s="117"/>
      <c r="Q463" s="118"/>
      <c r="R463" s="118"/>
      <c r="S463" s="46"/>
      <c r="U463" s="48"/>
    </row>
    <row r="464" spans="4:21" ht="14.25" customHeight="1" x14ac:dyDescent="0.3">
      <c r="D464" s="48"/>
      <c r="F464" s="116"/>
      <c r="I464" s="216"/>
      <c r="P464" s="117"/>
      <c r="Q464" s="118"/>
      <c r="R464" s="118"/>
      <c r="S464" s="46"/>
      <c r="U464" s="48"/>
    </row>
    <row r="465" spans="4:21" ht="14.25" customHeight="1" x14ac:dyDescent="0.3">
      <c r="D465" s="48"/>
      <c r="F465" s="116"/>
      <c r="I465" s="216"/>
      <c r="P465" s="117"/>
      <c r="Q465" s="118"/>
      <c r="R465" s="118"/>
      <c r="S465" s="46"/>
      <c r="U465" s="48"/>
    </row>
    <row r="466" spans="4:21" ht="14.25" customHeight="1" x14ac:dyDescent="0.3">
      <c r="D466" s="48"/>
      <c r="F466" s="116"/>
      <c r="I466" s="216"/>
      <c r="P466" s="117"/>
      <c r="Q466" s="118"/>
      <c r="R466" s="118"/>
      <c r="S466" s="46"/>
      <c r="U466" s="48"/>
    </row>
    <row r="467" spans="4:21" ht="14.25" customHeight="1" x14ac:dyDescent="0.3">
      <c r="D467" s="48"/>
      <c r="F467" s="116"/>
      <c r="I467" s="216"/>
      <c r="P467" s="117"/>
      <c r="Q467" s="118"/>
      <c r="R467" s="118"/>
      <c r="S467" s="46"/>
      <c r="U467" s="48"/>
    </row>
    <row r="468" spans="4:21" ht="14.25" customHeight="1" x14ac:dyDescent="0.3">
      <c r="D468" s="48"/>
      <c r="F468" s="116"/>
      <c r="I468" s="216"/>
      <c r="P468" s="117"/>
      <c r="Q468" s="118"/>
      <c r="R468" s="118"/>
      <c r="S468" s="46"/>
      <c r="U468" s="48"/>
    </row>
    <row r="469" spans="4:21" ht="14.25" customHeight="1" x14ac:dyDescent="0.3">
      <c r="D469" s="48"/>
      <c r="F469" s="116"/>
      <c r="I469" s="216"/>
      <c r="P469" s="117"/>
      <c r="Q469" s="118"/>
      <c r="R469" s="118"/>
      <c r="S469" s="46"/>
      <c r="U469" s="48"/>
    </row>
    <row r="470" spans="4:21" ht="14.25" customHeight="1" x14ac:dyDescent="0.3">
      <c r="D470" s="48"/>
      <c r="F470" s="116"/>
      <c r="I470" s="216"/>
      <c r="P470" s="117"/>
      <c r="Q470" s="118"/>
      <c r="R470" s="118"/>
      <c r="S470" s="46"/>
      <c r="U470" s="48"/>
    </row>
    <row r="471" spans="4:21" ht="14.25" customHeight="1" x14ac:dyDescent="0.3">
      <c r="D471" s="48"/>
      <c r="F471" s="116"/>
      <c r="I471" s="216"/>
      <c r="P471" s="117"/>
      <c r="Q471" s="118"/>
      <c r="R471" s="118"/>
      <c r="S471" s="46"/>
      <c r="U471" s="48"/>
    </row>
    <row r="472" spans="4:21" ht="14.25" customHeight="1" x14ac:dyDescent="0.3">
      <c r="D472" s="48"/>
      <c r="F472" s="116"/>
      <c r="I472" s="216"/>
      <c r="P472" s="117"/>
      <c r="Q472" s="118"/>
      <c r="R472" s="118"/>
      <c r="S472" s="46"/>
      <c r="U472" s="48"/>
    </row>
    <row r="473" spans="4:21" ht="14.25" customHeight="1" x14ac:dyDescent="0.3">
      <c r="D473" s="48"/>
      <c r="F473" s="116"/>
      <c r="I473" s="216"/>
      <c r="P473" s="117"/>
      <c r="Q473" s="118"/>
      <c r="R473" s="118"/>
      <c r="S473" s="46"/>
      <c r="U473" s="48"/>
    </row>
    <row r="474" spans="4:21" ht="14.25" customHeight="1" x14ac:dyDescent="0.3">
      <c r="D474" s="48"/>
      <c r="F474" s="116"/>
      <c r="I474" s="216"/>
      <c r="P474" s="117"/>
      <c r="Q474" s="118"/>
      <c r="R474" s="118"/>
      <c r="S474" s="46"/>
      <c r="U474" s="48"/>
    </row>
    <row r="475" spans="4:21" ht="14.25" customHeight="1" x14ac:dyDescent="0.3">
      <c r="D475" s="48"/>
      <c r="F475" s="116"/>
      <c r="I475" s="216"/>
      <c r="P475" s="117"/>
      <c r="Q475" s="118"/>
      <c r="R475" s="118"/>
      <c r="S475" s="46"/>
      <c r="U475" s="48"/>
    </row>
    <row r="476" spans="4:21" ht="14.25" customHeight="1" x14ac:dyDescent="0.3">
      <c r="D476" s="48"/>
      <c r="F476" s="116"/>
      <c r="I476" s="216"/>
      <c r="P476" s="117"/>
      <c r="Q476" s="118"/>
      <c r="R476" s="118"/>
      <c r="S476" s="46"/>
      <c r="U476" s="48"/>
    </row>
    <row r="477" spans="4:21" ht="14.25" customHeight="1" x14ac:dyDescent="0.3">
      <c r="D477" s="48"/>
      <c r="F477" s="116"/>
      <c r="I477" s="216"/>
      <c r="P477" s="117"/>
      <c r="Q477" s="118"/>
      <c r="R477" s="118"/>
      <c r="S477" s="46"/>
      <c r="U477" s="48"/>
    </row>
    <row r="478" spans="4:21" ht="14.25" customHeight="1" x14ac:dyDescent="0.3">
      <c r="D478" s="48"/>
      <c r="F478" s="116"/>
      <c r="I478" s="216"/>
      <c r="P478" s="117"/>
      <c r="Q478" s="118"/>
      <c r="R478" s="118"/>
      <c r="S478" s="46"/>
      <c r="U478" s="48"/>
    </row>
    <row r="479" spans="4:21" ht="14.25" customHeight="1" x14ac:dyDescent="0.3">
      <c r="D479" s="48"/>
      <c r="F479" s="116"/>
      <c r="I479" s="216"/>
      <c r="P479" s="117"/>
      <c r="Q479" s="118"/>
      <c r="R479" s="118"/>
      <c r="S479" s="46"/>
      <c r="U479" s="48"/>
    </row>
    <row r="480" spans="4:21" ht="14.25" customHeight="1" x14ac:dyDescent="0.3">
      <c r="D480" s="48"/>
      <c r="F480" s="116"/>
      <c r="I480" s="216"/>
      <c r="P480" s="117"/>
      <c r="Q480" s="118"/>
      <c r="R480" s="118"/>
      <c r="S480" s="46"/>
      <c r="U480" s="48"/>
    </row>
    <row r="481" spans="4:21" ht="14.25" customHeight="1" x14ac:dyDescent="0.3">
      <c r="D481" s="48"/>
      <c r="F481" s="116"/>
      <c r="I481" s="216"/>
      <c r="P481" s="117"/>
      <c r="Q481" s="118"/>
      <c r="R481" s="118"/>
      <c r="S481" s="46"/>
      <c r="U481" s="48"/>
    </row>
    <row r="482" spans="4:21" ht="14.25" customHeight="1" x14ac:dyDescent="0.3">
      <c r="D482" s="48"/>
      <c r="F482" s="116"/>
      <c r="I482" s="216"/>
      <c r="P482" s="117"/>
      <c r="Q482" s="118"/>
      <c r="R482" s="118"/>
      <c r="S482" s="46"/>
      <c r="U482" s="48"/>
    </row>
    <row r="483" spans="4:21" ht="14.25" customHeight="1" x14ac:dyDescent="0.3">
      <c r="D483" s="48"/>
      <c r="F483" s="116"/>
      <c r="I483" s="216"/>
      <c r="P483" s="117"/>
      <c r="Q483" s="118"/>
      <c r="R483" s="118"/>
      <c r="S483" s="46"/>
      <c r="U483" s="48"/>
    </row>
    <row r="484" spans="4:21" ht="14.25" customHeight="1" x14ac:dyDescent="0.3">
      <c r="D484" s="48"/>
      <c r="F484" s="116"/>
      <c r="I484" s="216"/>
      <c r="P484" s="117"/>
      <c r="Q484" s="118"/>
      <c r="R484" s="118"/>
      <c r="S484" s="46"/>
      <c r="U484" s="48"/>
    </row>
    <row r="485" spans="4:21" ht="14.25" customHeight="1" x14ac:dyDescent="0.3">
      <c r="D485" s="48"/>
      <c r="F485" s="116"/>
      <c r="I485" s="216"/>
      <c r="P485" s="117"/>
      <c r="Q485" s="118"/>
      <c r="R485" s="118"/>
      <c r="S485" s="46"/>
      <c r="U485" s="48"/>
    </row>
    <row r="486" spans="4:21" ht="14.25" customHeight="1" x14ac:dyDescent="0.3">
      <c r="D486" s="48"/>
      <c r="F486" s="116"/>
      <c r="I486" s="216"/>
      <c r="P486" s="117"/>
      <c r="Q486" s="118"/>
      <c r="R486" s="118"/>
      <c r="S486" s="46"/>
      <c r="U486" s="48"/>
    </row>
    <row r="487" spans="4:21" ht="14.25" customHeight="1" x14ac:dyDescent="0.3">
      <c r="D487" s="48"/>
      <c r="F487" s="116"/>
      <c r="I487" s="216"/>
      <c r="P487" s="117"/>
      <c r="Q487" s="118"/>
      <c r="R487" s="118"/>
      <c r="S487" s="46"/>
      <c r="U487" s="48"/>
    </row>
    <row r="488" spans="4:21" ht="14.25" customHeight="1" x14ac:dyDescent="0.3">
      <c r="D488" s="48"/>
      <c r="F488" s="116"/>
      <c r="I488" s="216"/>
      <c r="P488" s="117"/>
      <c r="Q488" s="118"/>
      <c r="R488" s="118"/>
      <c r="S488" s="46"/>
      <c r="U488" s="48"/>
    </row>
    <row r="489" spans="4:21" ht="14.25" customHeight="1" x14ac:dyDescent="0.3">
      <c r="D489" s="48"/>
      <c r="F489" s="116"/>
      <c r="I489" s="216"/>
      <c r="P489" s="117"/>
      <c r="Q489" s="118"/>
      <c r="R489" s="118"/>
      <c r="S489" s="46"/>
      <c r="U489" s="48"/>
    </row>
    <row r="490" spans="4:21" ht="14.25" customHeight="1" x14ac:dyDescent="0.3">
      <c r="D490" s="48"/>
      <c r="F490" s="116"/>
      <c r="I490" s="216"/>
      <c r="P490" s="117"/>
      <c r="Q490" s="118"/>
      <c r="R490" s="118"/>
      <c r="S490" s="46"/>
      <c r="U490" s="48"/>
    </row>
    <row r="491" spans="4:21" ht="14.25" customHeight="1" x14ac:dyDescent="0.3">
      <c r="D491" s="48"/>
      <c r="F491" s="116"/>
      <c r="I491" s="216"/>
      <c r="P491" s="117"/>
      <c r="Q491" s="118"/>
      <c r="R491" s="118"/>
      <c r="S491" s="46"/>
      <c r="U491" s="48"/>
    </row>
    <row r="492" spans="4:21" ht="14.25" customHeight="1" x14ac:dyDescent="0.3">
      <c r="D492" s="48"/>
      <c r="F492" s="116"/>
      <c r="I492" s="216"/>
      <c r="P492" s="117"/>
      <c r="Q492" s="118"/>
      <c r="R492" s="118"/>
      <c r="S492" s="46"/>
      <c r="U492" s="48"/>
    </row>
    <row r="493" spans="4:21" ht="14.25" customHeight="1" x14ac:dyDescent="0.3">
      <c r="D493" s="48"/>
      <c r="F493" s="116"/>
      <c r="I493" s="216"/>
      <c r="P493" s="117"/>
      <c r="Q493" s="118"/>
      <c r="R493" s="118"/>
      <c r="S493" s="46"/>
      <c r="U493" s="48"/>
    </row>
    <row r="494" spans="4:21" ht="14.25" customHeight="1" x14ac:dyDescent="0.3">
      <c r="D494" s="48"/>
      <c r="F494" s="116"/>
      <c r="I494" s="216"/>
      <c r="P494" s="117"/>
      <c r="Q494" s="118"/>
      <c r="R494" s="118"/>
      <c r="S494" s="46"/>
      <c r="U494" s="48"/>
    </row>
    <row r="495" spans="4:21" ht="14.25" customHeight="1" x14ac:dyDescent="0.3">
      <c r="D495" s="48"/>
      <c r="F495" s="116"/>
      <c r="I495" s="216"/>
      <c r="P495" s="117"/>
      <c r="Q495" s="118"/>
      <c r="R495" s="118"/>
      <c r="S495" s="46"/>
      <c r="U495" s="48"/>
    </row>
    <row r="496" spans="4:21" ht="14.25" customHeight="1" x14ac:dyDescent="0.3">
      <c r="D496" s="48"/>
      <c r="F496" s="116"/>
      <c r="I496" s="216"/>
      <c r="P496" s="117"/>
      <c r="Q496" s="118"/>
      <c r="R496" s="118"/>
      <c r="S496" s="46"/>
      <c r="U496" s="48"/>
    </row>
    <row r="497" spans="4:21" ht="14.25" customHeight="1" x14ac:dyDescent="0.3">
      <c r="D497" s="48"/>
      <c r="F497" s="116"/>
      <c r="I497" s="216"/>
      <c r="P497" s="117"/>
      <c r="Q497" s="118"/>
      <c r="R497" s="118"/>
      <c r="S497" s="46"/>
      <c r="U497" s="48"/>
    </row>
    <row r="498" spans="4:21" ht="14.25" customHeight="1" x14ac:dyDescent="0.3">
      <c r="D498" s="48"/>
      <c r="F498" s="116"/>
      <c r="I498" s="216"/>
      <c r="P498" s="117"/>
      <c r="Q498" s="118"/>
      <c r="R498" s="118"/>
      <c r="S498" s="46"/>
      <c r="U498" s="48"/>
    </row>
    <row r="499" spans="4:21" ht="14.25" customHeight="1" x14ac:dyDescent="0.3">
      <c r="D499" s="48"/>
      <c r="F499" s="116"/>
      <c r="I499" s="216"/>
      <c r="P499" s="117"/>
      <c r="Q499" s="118"/>
      <c r="R499" s="118"/>
      <c r="S499" s="46"/>
      <c r="U499" s="48"/>
    </row>
    <row r="500" spans="4:21" ht="14.25" customHeight="1" x14ac:dyDescent="0.3">
      <c r="D500" s="48"/>
      <c r="F500" s="116"/>
      <c r="I500" s="216"/>
      <c r="P500" s="117"/>
      <c r="Q500" s="118"/>
      <c r="R500" s="118"/>
      <c r="S500" s="46"/>
      <c r="U500" s="48"/>
    </row>
    <row r="501" spans="4:21" ht="14.25" customHeight="1" x14ac:dyDescent="0.3">
      <c r="D501" s="48"/>
      <c r="F501" s="116"/>
      <c r="I501" s="216"/>
      <c r="P501" s="117"/>
      <c r="Q501" s="118"/>
      <c r="R501" s="118"/>
      <c r="S501" s="46"/>
      <c r="U501" s="48"/>
    </row>
    <row r="502" spans="4:21" ht="14.25" customHeight="1" x14ac:dyDescent="0.3">
      <c r="D502" s="48"/>
      <c r="F502" s="116"/>
      <c r="I502" s="216"/>
      <c r="P502" s="117"/>
      <c r="Q502" s="118"/>
      <c r="R502" s="118"/>
      <c r="S502" s="46"/>
      <c r="U502" s="48"/>
    </row>
    <row r="503" spans="4:21" ht="14.25" customHeight="1" x14ac:dyDescent="0.3">
      <c r="D503" s="48"/>
      <c r="F503" s="116"/>
      <c r="I503" s="216"/>
      <c r="P503" s="117"/>
      <c r="Q503" s="118"/>
      <c r="R503" s="118"/>
      <c r="S503" s="46"/>
      <c r="U503" s="48"/>
    </row>
    <row r="504" spans="4:21" ht="14.25" customHeight="1" x14ac:dyDescent="0.3">
      <c r="D504" s="48"/>
      <c r="F504" s="116"/>
      <c r="I504" s="216"/>
      <c r="P504" s="117"/>
      <c r="Q504" s="118"/>
      <c r="R504" s="118"/>
      <c r="S504" s="46"/>
      <c r="U504" s="48"/>
    </row>
    <row r="505" spans="4:21" ht="14.25" customHeight="1" x14ac:dyDescent="0.3">
      <c r="D505" s="48"/>
      <c r="F505" s="116"/>
      <c r="I505" s="216"/>
      <c r="P505" s="117"/>
      <c r="Q505" s="118"/>
      <c r="R505" s="118"/>
      <c r="S505" s="46"/>
      <c r="U505" s="48"/>
    </row>
    <row r="506" spans="4:21" ht="14.25" customHeight="1" x14ac:dyDescent="0.3">
      <c r="D506" s="48"/>
      <c r="F506" s="116"/>
      <c r="I506" s="216"/>
      <c r="P506" s="117"/>
      <c r="Q506" s="118"/>
      <c r="R506" s="118"/>
      <c r="S506" s="46"/>
      <c r="U506" s="48"/>
    </row>
    <row r="507" spans="4:21" ht="14.25" customHeight="1" x14ac:dyDescent="0.3">
      <c r="D507" s="48"/>
      <c r="F507" s="116"/>
      <c r="I507" s="216"/>
      <c r="P507" s="117"/>
      <c r="Q507" s="118"/>
      <c r="R507" s="118"/>
      <c r="S507" s="46"/>
      <c r="U507" s="48"/>
    </row>
    <row r="508" spans="4:21" ht="14.25" customHeight="1" x14ac:dyDescent="0.3">
      <c r="D508" s="48"/>
      <c r="F508" s="116"/>
      <c r="I508" s="216"/>
      <c r="P508" s="117"/>
      <c r="Q508" s="118"/>
      <c r="R508" s="118"/>
      <c r="S508" s="46"/>
      <c r="U508" s="48"/>
    </row>
    <row r="509" spans="4:21" ht="14.25" customHeight="1" x14ac:dyDescent="0.3">
      <c r="D509" s="48"/>
      <c r="F509" s="116"/>
      <c r="I509" s="216"/>
      <c r="P509" s="117"/>
      <c r="Q509" s="118"/>
      <c r="R509" s="118"/>
      <c r="S509" s="46"/>
      <c r="U509" s="48"/>
    </row>
    <row r="510" spans="4:21" ht="14.25" customHeight="1" x14ac:dyDescent="0.3">
      <c r="D510" s="48"/>
      <c r="F510" s="116"/>
      <c r="I510" s="216"/>
      <c r="P510" s="117"/>
      <c r="Q510" s="118"/>
      <c r="R510" s="118"/>
      <c r="S510" s="46"/>
      <c r="U510" s="48"/>
    </row>
    <row r="511" spans="4:21" ht="14.25" customHeight="1" x14ac:dyDescent="0.3">
      <c r="D511" s="48"/>
      <c r="F511" s="116"/>
      <c r="I511" s="216"/>
      <c r="P511" s="117"/>
      <c r="Q511" s="118"/>
      <c r="R511" s="118"/>
      <c r="S511" s="46"/>
      <c r="U511" s="48"/>
    </row>
    <row r="512" spans="4:21" ht="14.25" customHeight="1" x14ac:dyDescent="0.3">
      <c r="D512" s="48"/>
      <c r="F512" s="116"/>
      <c r="I512" s="216"/>
      <c r="P512" s="117"/>
      <c r="Q512" s="118"/>
      <c r="R512" s="118"/>
      <c r="S512" s="46"/>
      <c r="U512" s="48"/>
    </row>
    <row r="513" spans="4:21" ht="14.25" customHeight="1" x14ac:dyDescent="0.3">
      <c r="D513" s="48"/>
      <c r="F513" s="116"/>
      <c r="I513" s="216"/>
      <c r="P513" s="117"/>
      <c r="Q513" s="118"/>
      <c r="R513" s="118"/>
      <c r="S513" s="46"/>
      <c r="U513" s="48"/>
    </row>
    <row r="514" spans="4:21" ht="14.25" customHeight="1" x14ac:dyDescent="0.3">
      <c r="D514" s="48"/>
      <c r="F514" s="116"/>
      <c r="I514" s="216"/>
      <c r="P514" s="117"/>
      <c r="Q514" s="118"/>
      <c r="R514" s="118"/>
      <c r="S514" s="46"/>
      <c r="U514" s="48"/>
    </row>
    <row r="515" spans="4:21" ht="14.25" customHeight="1" x14ac:dyDescent="0.3">
      <c r="D515" s="48"/>
      <c r="F515" s="116"/>
      <c r="I515" s="216"/>
      <c r="P515" s="117"/>
      <c r="Q515" s="118"/>
      <c r="R515" s="118"/>
      <c r="S515" s="46"/>
      <c r="U515" s="48"/>
    </row>
    <row r="516" spans="4:21" ht="14.25" customHeight="1" x14ac:dyDescent="0.3">
      <c r="D516" s="48"/>
      <c r="F516" s="116"/>
      <c r="I516" s="216"/>
      <c r="P516" s="117"/>
      <c r="Q516" s="118"/>
      <c r="R516" s="118"/>
      <c r="S516" s="46"/>
      <c r="U516" s="48"/>
    </row>
    <row r="517" spans="4:21" ht="14.25" customHeight="1" x14ac:dyDescent="0.3">
      <c r="D517" s="48"/>
      <c r="F517" s="116"/>
      <c r="I517" s="216"/>
      <c r="P517" s="117"/>
      <c r="Q517" s="118"/>
      <c r="R517" s="118"/>
      <c r="S517" s="46"/>
      <c r="U517" s="48"/>
    </row>
    <row r="518" spans="4:21" ht="14.25" customHeight="1" x14ac:dyDescent="0.3">
      <c r="D518" s="48"/>
      <c r="F518" s="116"/>
      <c r="I518" s="216"/>
      <c r="P518" s="117"/>
      <c r="Q518" s="118"/>
      <c r="R518" s="118"/>
      <c r="S518" s="46"/>
      <c r="U518" s="48"/>
    </row>
    <row r="519" spans="4:21" ht="14.25" customHeight="1" x14ac:dyDescent="0.3">
      <c r="D519" s="48"/>
      <c r="F519" s="116"/>
      <c r="I519" s="216"/>
      <c r="P519" s="117"/>
      <c r="Q519" s="118"/>
      <c r="R519" s="118"/>
      <c r="S519" s="46"/>
      <c r="U519" s="48"/>
    </row>
    <row r="520" spans="4:21" ht="14.25" customHeight="1" x14ac:dyDescent="0.3">
      <c r="D520" s="48"/>
      <c r="F520" s="116"/>
      <c r="I520" s="216"/>
      <c r="P520" s="117"/>
      <c r="Q520" s="118"/>
      <c r="R520" s="118"/>
      <c r="S520" s="46"/>
      <c r="U520" s="48"/>
    </row>
    <row r="521" spans="4:21" ht="14.25" customHeight="1" x14ac:dyDescent="0.3">
      <c r="D521" s="48"/>
      <c r="F521" s="116"/>
      <c r="I521" s="216"/>
      <c r="P521" s="117"/>
      <c r="Q521" s="118"/>
      <c r="R521" s="118"/>
      <c r="S521" s="46"/>
      <c r="U521" s="48"/>
    </row>
    <row r="522" spans="4:21" ht="14.25" customHeight="1" x14ac:dyDescent="0.3">
      <c r="D522" s="48"/>
      <c r="F522" s="116"/>
      <c r="I522" s="216"/>
      <c r="P522" s="117"/>
      <c r="Q522" s="118"/>
      <c r="R522" s="118"/>
      <c r="S522" s="46"/>
      <c r="U522" s="48"/>
    </row>
    <row r="523" spans="4:21" ht="14.25" customHeight="1" x14ac:dyDescent="0.3">
      <c r="D523" s="48"/>
      <c r="F523" s="116"/>
      <c r="I523" s="216"/>
      <c r="P523" s="117"/>
      <c r="Q523" s="118"/>
      <c r="R523" s="118"/>
      <c r="S523" s="46"/>
      <c r="U523" s="48"/>
    </row>
    <row r="524" spans="4:21" ht="14.25" customHeight="1" x14ac:dyDescent="0.3">
      <c r="D524" s="48"/>
      <c r="F524" s="116"/>
      <c r="I524" s="216"/>
      <c r="P524" s="117"/>
      <c r="Q524" s="118"/>
      <c r="R524" s="118"/>
      <c r="S524" s="46"/>
      <c r="U524" s="48"/>
    </row>
    <row r="525" spans="4:21" ht="14.25" customHeight="1" x14ac:dyDescent="0.3">
      <c r="D525" s="48"/>
      <c r="F525" s="116"/>
      <c r="I525" s="216"/>
      <c r="P525" s="117"/>
      <c r="Q525" s="118"/>
      <c r="R525" s="118"/>
      <c r="S525" s="46"/>
      <c r="U525" s="48"/>
    </row>
    <row r="526" spans="4:21" ht="14.25" customHeight="1" x14ac:dyDescent="0.3">
      <c r="D526" s="48"/>
      <c r="F526" s="116"/>
      <c r="I526" s="216"/>
      <c r="P526" s="117"/>
      <c r="Q526" s="118"/>
      <c r="R526" s="118"/>
      <c r="S526" s="46"/>
      <c r="U526" s="48"/>
    </row>
    <row r="527" spans="4:21" ht="14.25" customHeight="1" x14ac:dyDescent="0.3">
      <c r="D527" s="48"/>
      <c r="F527" s="116"/>
      <c r="I527" s="216"/>
      <c r="P527" s="117"/>
      <c r="Q527" s="118"/>
      <c r="R527" s="118"/>
      <c r="S527" s="46"/>
      <c r="U527" s="48"/>
    </row>
    <row r="528" spans="4:21" ht="14.25" customHeight="1" x14ac:dyDescent="0.3">
      <c r="D528" s="48"/>
      <c r="F528" s="116"/>
      <c r="I528" s="216"/>
      <c r="P528" s="117"/>
      <c r="Q528" s="118"/>
      <c r="R528" s="118"/>
      <c r="S528" s="46"/>
      <c r="U528" s="48"/>
    </row>
    <row r="529" spans="4:21" ht="14.25" customHeight="1" x14ac:dyDescent="0.3">
      <c r="D529" s="48"/>
      <c r="F529" s="116"/>
      <c r="I529" s="216"/>
      <c r="P529" s="117"/>
      <c r="Q529" s="118"/>
      <c r="R529" s="118"/>
      <c r="S529" s="46"/>
      <c r="U529" s="48"/>
    </row>
    <row r="530" spans="4:21" ht="14.25" customHeight="1" x14ac:dyDescent="0.3">
      <c r="D530" s="48"/>
      <c r="F530" s="116"/>
      <c r="I530" s="216"/>
      <c r="P530" s="117"/>
      <c r="Q530" s="118"/>
      <c r="R530" s="118"/>
      <c r="S530" s="46"/>
      <c r="U530" s="48"/>
    </row>
    <row r="531" spans="4:21" ht="14.25" customHeight="1" x14ac:dyDescent="0.3">
      <c r="D531" s="48"/>
      <c r="F531" s="116"/>
      <c r="I531" s="216"/>
      <c r="P531" s="117"/>
      <c r="Q531" s="118"/>
      <c r="R531" s="118"/>
      <c r="S531" s="46"/>
      <c r="U531" s="48"/>
    </row>
    <row r="532" spans="4:21" ht="14.25" customHeight="1" x14ac:dyDescent="0.3">
      <c r="D532" s="48"/>
      <c r="F532" s="116"/>
      <c r="I532" s="216"/>
      <c r="P532" s="117"/>
      <c r="Q532" s="118"/>
      <c r="R532" s="118"/>
      <c r="S532" s="46"/>
      <c r="U532" s="48"/>
    </row>
    <row r="533" spans="4:21" ht="14.25" customHeight="1" x14ac:dyDescent="0.3">
      <c r="D533" s="48"/>
      <c r="F533" s="116"/>
      <c r="I533" s="216"/>
      <c r="P533" s="117"/>
      <c r="Q533" s="118"/>
      <c r="R533" s="118"/>
      <c r="S533" s="46"/>
      <c r="U533" s="48"/>
    </row>
    <row r="534" spans="4:21" ht="14.25" customHeight="1" x14ac:dyDescent="0.3">
      <c r="D534" s="48"/>
      <c r="F534" s="116"/>
      <c r="I534" s="216"/>
      <c r="P534" s="117"/>
      <c r="Q534" s="118"/>
      <c r="R534" s="118"/>
      <c r="S534" s="46"/>
      <c r="U534" s="48"/>
    </row>
    <row r="535" spans="4:21" ht="14.25" customHeight="1" x14ac:dyDescent="0.3">
      <c r="D535" s="48"/>
      <c r="F535" s="116"/>
      <c r="I535" s="216"/>
      <c r="P535" s="117"/>
      <c r="Q535" s="118"/>
      <c r="R535" s="118"/>
      <c r="S535" s="46"/>
      <c r="U535" s="48"/>
    </row>
    <row r="536" spans="4:21" ht="14.25" customHeight="1" x14ac:dyDescent="0.3">
      <c r="D536" s="48"/>
      <c r="F536" s="116"/>
      <c r="I536" s="216"/>
      <c r="P536" s="117"/>
      <c r="Q536" s="118"/>
      <c r="R536" s="118"/>
      <c r="S536" s="46"/>
      <c r="U536" s="48"/>
    </row>
    <row r="537" spans="4:21" ht="14.25" customHeight="1" x14ac:dyDescent="0.3">
      <c r="D537" s="48"/>
      <c r="F537" s="116"/>
      <c r="I537" s="216"/>
      <c r="P537" s="117"/>
      <c r="Q537" s="118"/>
      <c r="R537" s="118"/>
      <c r="S537" s="46"/>
      <c r="U537" s="48"/>
    </row>
    <row r="538" spans="4:21" ht="14.25" customHeight="1" x14ac:dyDescent="0.3">
      <c r="D538" s="48"/>
      <c r="F538" s="116"/>
      <c r="I538" s="216"/>
      <c r="P538" s="117"/>
      <c r="Q538" s="118"/>
      <c r="R538" s="118"/>
      <c r="S538" s="46"/>
      <c r="U538" s="48"/>
    </row>
    <row r="539" spans="4:21" ht="14.25" customHeight="1" x14ac:dyDescent="0.3">
      <c r="D539" s="48"/>
      <c r="F539" s="116"/>
      <c r="I539" s="216"/>
      <c r="P539" s="117"/>
      <c r="Q539" s="118"/>
      <c r="R539" s="118"/>
      <c r="S539" s="46"/>
      <c r="U539" s="48"/>
    </row>
    <row r="540" spans="4:21" ht="14.25" customHeight="1" x14ac:dyDescent="0.3">
      <c r="D540" s="48"/>
      <c r="F540" s="116"/>
      <c r="I540" s="216"/>
      <c r="P540" s="117"/>
      <c r="Q540" s="118"/>
      <c r="R540" s="118"/>
      <c r="S540" s="46"/>
      <c r="U540" s="48"/>
    </row>
    <row r="541" spans="4:21" ht="14.25" customHeight="1" x14ac:dyDescent="0.3">
      <c r="D541" s="48"/>
      <c r="F541" s="116"/>
      <c r="I541" s="216"/>
      <c r="P541" s="117"/>
      <c r="Q541" s="118"/>
      <c r="R541" s="118"/>
      <c r="S541" s="46"/>
      <c r="U541" s="48"/>
    </row>
    <row r="542" spans="4:21" ht="14.25" customHeight="1" x14ac:dyDescent="0.3">
      <c r="D542" s="48"/>
      <c r="F542" s="116"/>
      <c r="I542" s="216"/>
      <c r="P542" s="117"/>
      <c r="Q542" s="118"/>
      <c r="R542" s="118"/>
      <c r="S542" s="46"/>
      <c r="U542" s="48"/>
    </row>
    <row r="543" spans="4:21" ht="14.25" customHeight="1" x14ac:dyDescent="0.3">
      <c r="D543" s="48"/>
      <c r="F543" s="116"/>
      <c r="I543" s="216"/>
      <c r="P543" s="117"/>
      <c r="Q543" s="118"/>
      <c r="R543" s="118"/>
      <c r="S543" s="46"/>
      <c r="U543" s="48"/>
    </row>
    <row r="544" spans="4:21" ht="14.25" customHeight="1" x14ac:dyDescent="0.3">
      <c r="D544" s="48"/>
      <c r="F544" s="116"/>
      <c r="I544" s="216"/>
      <c r="P544" s="117"/>
      <c r="Q544" s="118"/>
      <c r="R544" s="118"/>
      <c r="S544" s="46"/>
      <c r="U544" s="48"/>
    </row>
    <row r="545" spans="4:21" ht="14.25" customHeight="1" x14ac:dyDescent="0.3">
      <c r="D545" s="48"/>
      <c r="F545" s="116"/>
      <c r="I545" s="216"/>
      <c r="P545" s="117"/>
      <c r="Q545" s="118"/>
      <c r="R545" s="118"/>
      <c r="S545" s="46"/>
      <c r="U545" s="48"/>
    </row>
    <row r="546" spans="4:21" ht="14.25" customHeight="1" x14ac:dyDescent="0.3">
      <c r="D546" s="48"/>
      <c r="F546" s="116"/>
      <c r="I546" s="216"/>
      <c r="P546" s="117"/>
      <c r="Q546" s="118"/>
      <c r="R546" s="118"/>
      <c r="S546" s="46"/>
      <c r="U546" s="48"/>
    </row>
    <row r="547" spans="4:21" ht="14.25" customHeight="1" x14ac:dyDescent="0.3">
      <c r="D547" s="48"/>
      <c r="F547" s="116"/>
      <c r="I547" s="216"/>
      <c r="P547" s="117"/>
      <c r="Q547" s="118"/>
      <c r="R547" s="118"/>
      <c r="S547" s="46"/>
      <c r="U547" s="48"/>
    </row>
    <row r="548" spans="4:21" ht="14.25" customHeight="1" x14ac:dyDescent="0.3">
      <c r="D548" s="48"/>
      <c r="F548" s="116"/>
      <c r="I548" s="216"/>
      <c r="P548" s="117"/>
      <c r="Q548" s="118"/>
      <c r="R548" s="118"/>
      <c r="S548" s="46"/>
      <c r="U548" s="48"/>
    </row>
    <row r="549" spans="4:21" ht="14.25" customHeight="1" x14ac:dyDescent="0.3">
      <c r="D549" s="48"/>
      <c r="F549" s="116"/>
      <c r="I549" s="216"/>
      <c r="P549" s="117"/>
      <c r="Q549" s="118"/>
      <c r="R549" s="118"/>
      <c r="S549" s="46"/>
      <c r="U549" s="48"/>
    </row>
    <row r="550" spans="4:21" ht="14.25" customHeight="1" x14ac:dyDescent="0.3">
      <c r="D550" s="48"/>
      <c r="F550" s="116"/>
      <c r="I550" s="216"/>
      <c r="P550" s="117"/>
      <c r="Q550" s="118"/>
      <c r="R550" s="118"/>
      <c r="S550" s="46"/>
      <c r="U550" s="48"/>
    </row>
    <row r="551" spans="4:21" ht="14.25" customHeight="1" x14ac:dyDescent="0.3">
      <c r="D551" s="48"/>
      <c r="F551" s="116"/>
      <c r="I551" s="216"/>
      <c r="P551" s="117"/>
      <c r="Q551" s="118"/>
      <c r="R551" s="118"/>
      <c r="S551" s="46"/>
      <c r="U551" s="48"/>
    </row>
    <row r="552" spans="4:21" ht="14.25" customHeight="1" x14ac:dyDescent="0.3">
      <c r="D552" s="48"/>
      <c r="F552" s="116"/>
      <c r="I552" s="216"/>
      <c r="P552" s="117"/>
      <c r="Q552" s="118"/>
      <c r="R552" s="118"/>
      <c r="S552" s="46"/>
      <c r="U552" s="48"/>
    </row>
    <row r="553" spans="4:21" ht="14.25" customHeight="1" x14ac:dyDescent="0.3">
      <c r="D553" s="48"/>
      <c r="F553" s="116"/>
      <c r="I553" s="216"/>
      <c r="P553" s="117"/>
      <c r="Q553" s="118"/>
      <c r="R553" s="118"/>
      <c r="S553" s="46"/>
      <c r="U553" s="48"/>
    </row>
    <row r="554" spans="4:21" ht="14.25" customHeight="1" x14ac:dyDescent="0.3">
      <c r="D554" s="48"/>
      <c r="F554" s="116"/>
      <c r="I554" s="216"/>
      <c r="P554" s="117"/>
      <c r="Q554" s="118"/>
      <c r="R554" s="118"/>
      <c r="S554" s="46"/>
      <c r="U554" s="48"/>
    </row>
    <row r="555" spans="4:21" ht="14.25" customHeight="1" x14ac:dyDescent="0.3">
      <c r="D555" s="48"/>
      <c r="F555" s="116"/>
      <c r="I555" s="216"/>
      <c r="P555" s="117"/>
      <c r="Q555" s="118"/>
      <c r="R555" s="118"/>
      <c r="S555" s="46"/>
      <c r="U555" s="48"/>
    </row>
    <row r="556" spans="4:21" ht="14.25" customHeight="1" x14ac:dyDescent="0.3">
      <c r="D556" s="48"/>
      <c r="F556" s="116"/>
      <c r="I556" s="216"/>
      <c r="P556" s="117"/>
      <c r="Q556" s="118"/>
      <c r="R556" s="118"/>
      <c r="S556" s="46"/>
      <c r="U556" s="48"/>
    </row>
    <row r="557" spans="4:21" ht="14.25" customHeight="1" x14ac:dyDescent="0.3">
      <c r="D557" s="48"/>
      <c r="F557" s="116"/>
      <c r="I557" s="216"/>
      <c r="P557" s="117"/>
      <c r="Q557" s="118"/>
      <c r="R557" s="118"/>
      <c r="S557" s="46"/>
      <c r="U557" s="48"/>
    </row>
    <row r="558" spans="4:21" ht="14.25" customHeight="1" x14ac:dyDescent="0.3">
      <c r="D558" s="48"/>
      <c r="F558" s="116"/>
      <c r="I558" s="216"/>
      <c r="P558" s="117"/>
      <c r="Q558" s="118"/>
      <c r="R558" s="118"/>
      <c r="S558" s="46"/>
      <c r="U558" s="48"/>
    </row>
    <row r="559" spans="4:21" ht="14.25" customHeight="1" x14ac:dyDescent="0.3">
      <c r="D559" s="48"/>
      <c r="F559" s="116"/>
      <c r="I559" s="216"/>
      <c r="P559" s="117"/>
      <c r="Q559" s="118"/>
      <c r="R559" s="118"/>
      <c r="S559" s="46"/>
      <c r="U559" s="48"/>
    </row>
    <row r="560" spans="4:21" ht="14.25" customHeight="1" x14ac:dyDescent="0.3">
      <c r="D560" s="48"/>
      <c r="F560" s="116"/>
      <c r="I560" s="216"/>
      <c r="P560" s="117"/>
      <c r="Q560" s="118"/>
      <c r="R560" s="118"/>
      <c r="S560" s="46"/>
      <c r="U560" s="48"/>
    </row>
    <row r="561" spans="4:21" ht="14.25" customHeight="1" x14ac:dyDescent="0.3">
      <c r="D561" s="48"/>
      <c r="F561" s="116"/>
      <c r="I561" s="216"/>
      <c r="P561" s="117"/>
      <c r="Q561" s="118"/>
      <c r="R561" s="118"/>
      <c r="S561" s="46"/>
      <c r="U561" s="48"/>
    </row>
    <row r="562" spans="4:21" ht="14.25" customHeight="1" x14ac:dyDescent="0.3">
      <c r="D562" s="48"/>
      <c r="F562" s="116"/>
      <c r="I562" s="216"/>
      <c r="P562" s="117"/>
      <c r="Q562" s="118"/>
      <c r="R562" s="118"/>
      <c r="S562" s="46"/>
      <c r="U562" s="48"/>
    </row>
    <row r="563" spans="4:21" ht="14.25" customHeight="1" x14ac:dyDescent="0.3">
      <c r="D563" s="48"/>
      <c r="F563" s="116"/>
      <c r="I563" s="216"/>
      <c r="P563" s="117"/>
      <c r="Q563" s="118"/>
      <c r="R563" s="118"/>
      <c r="S563" s="46"/>
      <c r="U563" s="48"/>
    </row>
    <row r="564" spans="4:21" ht="14.25" customHeight="1" x14ac:dyDescent="0.3">
      <c r="D564" s="48"/>
      <c r="F564" s="116"/>
      <c r="I564" s="216"/>
      <c r="P564" s="117"/>
      <c r="Q564" s="118"/>
      <c r="R564" s="118"/>
      <c r="S564" s="46"/>
      <c r="U564" s="48"/>
    </row>
    <row r="565" spans="4:21" ht="14.25" customHeight="1" x14ac:dyDescent="0.3">
      <c r="D565" s="48"/>
      <c r="F565" s="116"/>
      <c r="I565" s="216"/>
      <c r="P565" s="117"/>
      <c r="Q565" s="118"/>
      <c r="R565" s="118"/>
      <c r="S565" s="46"/>
      <c r="U565" s="48"/>
    </row>
    <row r="566" spans="4:21" ht="14.25" customHeight="1" x14ac:dyDescent="0.3">
      <c r="D566" s="48"/>
      <c r="F566" s="116"/>
      <c r="I566" s="216"/>
      <c r="P566" s="117"/>
      <c r="Q566" s="118"/>
      <c r="R566" s="118"/>
      <c r="S566" s="46"/>
      <c r="U566" s="48"/>
    </row>
    <row r="567" spans="4:21" ht="14.25" customHeight="1" x14ac:dyDescent="0.3">
      <c r="D567" s="48"/>
      <c r="F567" s="116"/>
      <c r="I567" s="216"/>
      <c r="P567" s="117"/>
      <c r="Q567" s="118"/>
      <c r="R567" s="118"/>
      <c r="S567" s="46"/>
      <c r="U567" s="48"/>
    </row>
    <row r="568" spans="4:21" ht="14.25" customHeight="1" x14ac:dyDescent="0.3">
      <c r="D568" s="48"/>
      <c r="F568" s="116"/>
      <c r="I568" s="216"/>
      <c r="P568" s="117"/>
      <c r="Q568" s="118"/>
      <c r="R568" s="118"/>
      <c r="S568" s="46"/>
      <c r="U568" s="48"/>
    </row>
    <row r="569" spans="4:21" ht="14.25" customHeight="1" x14ac:dyDescent="0.3">
      <c r="D569" s="48"/>
      <c r="F569" s="116"/>
      <c r="I569" s="216"/>
      <c r="P569" s="117"/>
      <c r="Q569" s="118"/>
      <c r="R569" s="118"/>
      <c r="S569" s="46"/>
      <c r="U569" s="48"/>
    </row>
    <row r="570" spans="4:21" ht="14.25" customHeight="1" x14ac:dyDescent="0.3">
      <c r="D570" s="48"/>
      <c r="F570" s="116"/>
      <c r="I570" s="216"/>
      <c r="P570" s="117"/>
      <c r="Q570" s="118"/>
      <c r="R570" s="118"/>
      <c r="S570" s="46"/>
      <c r="U570" s="48"/>
    </row>
    <row r="571" spans="4:21" ht="14.25" customHeight="1" x14ac:dyDescent="0.3">
      <c r="D571" s="48"/>
      <c r="F571" s="116"/>
      <c r="I571" s="216"/>
      <c r="P571" s="117"/>
      <c r="Q571" s="118"/>
      <c r="R571" s="118"/>
      <c r="S571" s="46"/>
      <c r="U571" s="48"/>
    </row>
    <row r="572" spans="4:21" ht="14.25" customHeight="1" x14ac:dyDescent="0.3">
      <c r="D572" s="48"/>
      <c r="F572" s="116"/>
      <c r="I572" s="216"/>
      <c r="P572" s="117"/>
      <c r="Q572" s="118"/>
      <c r="R572" s="118"/>
      <c r="S572" s="46"/>
      <c r="U572" s="48"/>
    </row>
    <row r="573" spans="4:21" ht="14.25" customHeight="1" x14ac:dyDescent="0.3">
      <c r="D573" s="48"/>
      <c r="F573" s="116"/>
      <c r="I573" s="216"/>
      <c r="P573" s="117"/>
      <c r="Q573" s="118"/>
      <c r="R573" s="118"/>
      <c r="S573" s="46"/>
      <c r="U573" s="48"/>
    </row>
    <row r="574" spans="4:21" ht="14.25" customHeight="1" x14ac:dyDescent="0.3">
      <c r="D574" s="48"/>
      <c r="F574" s="116"/>
      <c r="I574" s="216"/>
      <c r="P574" s="117"/>
      <c r="Q574" s="118"/>
      <c r="R574" s="118"/>
      <c r="S574" s="46"/>
      <c r="U574" s="48"/>
    </row>
    <row r="575" spans="4:21" ht="14.25" customHeight="1" x14ac:dyDescent="0.3">
      <c r="D575" s="48"/>
      <c r="F575" s="116"/>
      <c r="I575" s="216"/>
      <c r="P575" s="117"/>
      <c r="Q575" s="118"/>
      <c r="R575" s="118"/>
      <c r="S575" s="46"/>
      <c r="U575" s="48"/>
    </row>
    <row r="576" spans="4:21" ht="14.25" customHeight="1" x14ac:dyDescent="0.3">
      <c r="D576" s="48"/>
      <c r="F576" s="116"/>
      <c r="I576" s="216"/>
      <c r="P576" s="117"/>
      <c r="Q576" s="118"/>
      <c r="R576" s="118"/>
      <c r="S576" s="46"/>
      <c r="U576" s="48"/>
    </row>
    <row r="577" spans="4:21" ht="14.25" customHeight="1" x14ac:dyDescent="0.3">
      <c r="D577" s="48"/>
      <c r="F577" s="116"/>
      <c r="I577" s="216"/>
      <c r="P577" s="117"/>
      <c r="Q577" s="118"/>
      <c r="R577" s="118"/>
      <c r="S577" s="46"/>
      <c r="U577" s="48"/>
    </row>
    <row r="578" spans="4:21" ht="14.25" customHeight="1" x14ac:dyDescent="0.3">
      <c r="D578" s="48"/>
      <c r="F578" s="116"/>
      <c r="I578" s="216"/>
      <c r="P578" s="117"/>
      <c r="Q578" s="118"/>
      <c r="R578" s="118"/>
      <c r="S578" s="46"/>
      <c r="U578" s="48"/>
    </row>
    <row r="579" spans="4:21" ht="14.25" customHeight="1" x14ac:dyDescent="0.3">
      <c r="D579" s="48"/>
      <c r="F579" s="116"/>
      <c r="I579" s="216"/>
      <c r="P579" s="117"/>
      <c r="Q579" s="118"/>
      <c r="R579" s="118"/>
      <c r="S579" s="46"/>
      <c r="U579" s="48"/>
    </row>
    <row r="580" spans="4:21" ht="14.25" customHeight="1" x14ac:dyDescent="0.3">
      <c r="D580" s="48"/>
      <c r="F580" s="116"/>
      <c r="I580" s="216"/>
      <c r="P580" s="117"/>
      <c r="Q580" s="118"/>
      <c r="R580" s="118"/>
      <c r="S580" s="46"/>
      <c r="U580" s="48"/>
    </row>
    <row r="581" spans="4:21" ht="14.25" customHeight="1" x14ac:dyDescent="0.3">
      <c r="D581" s="48"/>
      <c r="F581" s="116"/>
      <c r="I581" s="216"/>
      <c r="P581" s="117"/>
      <c r="Q581" s="118"/>
      <c r="R581" s="118"/>
      <c r="S581" s="46"/>
      <c r="U581" s="48"/>
    </row>
    <row r="582" spans="4:21" ht="14.25" customHeight="1" x14ac:dyDescent="0.3">
      <c r="D582" s="48"/>
      <c r="F582" s="116"/>
      <c r="I582" s="216"/>
      <c r="P582" s="117"/>
      <c r="Q582" s="118"/>
      <c r="R582" s="118"/>
      <c r="S582" s="46"/>
      <c r="U582" s="48"/>
    </row>
    <row r="583" spans="4:21" ht="14.25" customHeight="1" x14ac:dyDescent="0.3">
      <c r="D583" s="48"/>
      <c r="F583" s="116"/>
      <c r="I583" s="216"/>
      <c r="P583" s="117"/>
      <c r="Q583" s="118"/>
      <c r="R583" s="118"/>
      <c r="S583" s="46"/>
      <c r="U583" s="48"/>
    </row>
    <row r="584" spans="4:21" ht="14.25" customHeight="1" x14ac:dyDescent="0.3">
      <c r="D584" s="48"/>
      <c r="F584" s="116"/>
      <c r="I584" s="216"/>
      <c r="P584" s="117"/>
      <c r="Q584" s="118"/>
      <c r="R584" s="118"/>
      <c r="S584" s="46"/>
      <c r="U584" s="48"/>
    </row>
    <row r="585" spans="4:21" ht="14.25" customHeight="1" x14ac:dyDescent="0.3">
      <c r="D585" s="48"/>
      <c r="F585" s="116"/>
      <c r="I585" s="216"/>
      <c r="P585" s="117"/>
      <c r="Q585" s="118"/>
      <c r="R585" s="118"/>
      <c r="S585" s="46"/>
      <c r="U585" s="48"/>
    </row>
    <row r="586" spans="4:21" ht="14.25" customHeight="1" x14ac:dyDescent="0.3">
      <c r="D586" s="48"/>
      <c r="F586" s="116"/>
      <c r="I586" s="216"/>
      <c r="P586" s="117"/>
      <c r="Q586" s="118"/>
      <c r="R586" s="118"/>
      <c r="S586" s="46"/>
      <c r="U586" s="48"/>
    </row>
    <row r="587" spans="4:21" ht="14.25" customHeight="1" x14ac:dyDescent="0.3">
      <c r="D587" s="48"/>
      <c r="F587" s="116"/>
      <c r="I587" s="216"/>
      <c r="P587" s="117"/>
      <c r="Q587" s="118"/>
      <c r="R587" s="118"/>
      <c r="S587" s="46"/>
      <c r="U587" s="48"/>
    </row>
    <row r="588" spans="4:21" ht="14.25" customHeight="1" x14ac:dyDescent="0.3">
      <c r="D588" s="48"/>
      <c r="F588" s="116"/>
      <c r="I588" s="216"/>
      <c r="P588" s="117"/>
      <c r="Q588" s="118"/>
      <c r="R588" s="118"/>
      <c r="S588" s="46"/>
      <c r="U588" s="48"/>
    </row>
    <row r="589" spans="4:21" ht="14.25" customHeight="1" x14ac:dyDescent="0.3">
      <c r="D589" s="48"/>
      <c r="F589" s="116"/>
      <c r="I589" s="216"/>
      <c r="P589" s="117"/>
      <c r="Q589" s="118"/>
      <c r="R589" s="118"/>
      <c r="S589" s="46"/>
      <c r="U589" s="48"/>
    </row>
    <row r="590" spans="4:21" ht="14.25" customHeight="1" x14ac:dyDescent="0.3">
      <c r="D590" s="48"/>
      <c r="F590" s="116"/>
      <c r="I590" s="216"/>
      <c r="P590" s="117"/>
      <c r="Q590" s="118"/>
      <c r="R590" s="118"/>
      <c r="S590" s="46"/>
      <c r="U590" s="48"/>
    </row>
    <row r="591" spans="4:21" ht="14.25" customHeight="1" x14ac:dyDescent="0.3">
      <c r="D591" s="48"/>
      <c r="F591" s="116"/>
      <c r="I591" s="216"/>
      <c r="P591" s="117"/>
      <c r="Q591" s="118"/>
      <c r="R591" s="118"/>
      <c r="S591" s="46"/>
      <c r="U591" s="48"/>
    </row>
    <row r="592" spans="4:21" ht="14.25" customHeight="1" x14ac:dyDescent="0.3">
      <c r="D592" s="48"/>
      <c r="F592" s="116"/>
      <c r="I592" s="216"/>
      <c r="P592" s="117"/>
      <c r="Q592" s="118"/>
      <c r="R592" s="118"/>
      <c r="S592" s="46"/>
      <c r="U592" s="48"/>
    </row>
    <row r="593" spans="4:21" ht="14.25" customHeight="1" x14ac:dyDescent="0.3">
      <c r="D593" s="48"/>
      <c r="F593" s="116"/>
      <c r="I593" s="216"/>
      <c r="P593" s="117"/>
      <c r="Q593" s="118"/>
      <c r="R593" s="118"/>
      <c r="S593" s="46"/>
      <c r="U593" s="48"/>
    </row>
    <row r="594" spans="4:21" ht="14.25" customHeight="1" x14ac:dyDescent="0.3">
      <c r="D594" s="48"/>
      <c r="F594" s="116"/>
      <c r="I594" s="216"/>
      <c r="P594" s="117"/>
      <c r="Q594" s="118"/>
      <c r="R594" s="118"/>
      <c r="S594" s="46"/>
      <c r="U594" s="48"/>
    </row>
    <row r="595" spans="4:21" ht="14.25" customHeight="1" x14ac:dyDescent="0.3">
      <c r="D595" s="48"/>
      <c r="F595" s="116"/>
      <c r="I595" s="216"/>
      <c r="P595" s="117"/>
      <c r="Q595" s="118"/>
      <c r="R595" s="118"/>
      <c r="S595" s="46"/>
      <c r="U595" s="48"/>
    </row>
    <row r="596" spans="4:21" ht="14.25" customHeight="1" x14ac:dyDescent="0.3">
      <c r="D596" s="48"/>
      <c r="F596" s="116"/>
      <c r="I596" s="216"/>
      <c r="P596" s="117"/>
      <c r="Q596" s="118"/>
      <c r="R596" s="118"/>
      <c r="S596" s="46"/>
      <c r="U596" s="48"/>
    </row>
    <row r="597" spans="4:21" ht="14.25" customHeight="1" x14ac:dyDescent="0.3">
      <c r="D597" s="48"/>
      <c r="F597" s="116"/>
      <c r="I597" s="216"/>
      <c r="P597" s="117"/>
      <c r="Q597" s="118"/>
      <c r="R597" s="118"/>
      <c r="S597" s="46"/>
      <c r="U597" s="48"/>
    </row>
    <row r="598" spans="4:21" ht="14.25" customHeight="1" x14ac:dyDescent="0.3">
      <c r="D598" s="48"/>
      <c r="F598" s="116"/>
      <c r="I598" s="216"/>
      <c r="P598" s="117"/>
      <c r="Q598" s="118"/>
      <c r="R598" s="118"/>
      <c r="S598" s="46"/>
      <c r="U598" s="48"/>
    </row>
    <row r="599" spans="4:21" ht="14.25" customHeight="1" x14ac:dyDescent="0.3">
      <c r="D599" s="48"/>
      <c r="F599" s="116"/>
      <c r="I599" s="216"/>
      <c r="P599" s="117"/>
      <c r="Q599" s="118"/>
      <c r="R599" s="118"/>
      <c r="S599" s="46"/>
      <c r="U599" s="48"/>
    </row>
    <row r="600" spans="4:21" ht="14.25" customHeight="1" x14ac:dyDescent="0.3">
      <c r="D600" s="48"/>
      <c r="F600" s="116"/>
      <c r="I600" s="216"/>
      <c r="P600" s="117"/>
      <c r="Q600" s="118"/>
      <c r="R600" s="118"/>
      <c r="S600" s="46"/>
      <c r="U600" s="48"/>
    </row>
    <row r="601" spans="4:21" ht="14.25" customHeight="1" x14ac:dyDescent="0.3">
      <c r="D601" s="48"/>
      <c r="F601" s="116"/>
      <c r="I601" s="216"/>
      <c r="P601" s="117"/>
      <c r="Q601" s="118"/>
      <c r="R601" s="118"/>
      <c r="S601" s="46"/>
      <c r="U601" s="48"/>
    </row>
    <row r="602" spans="4:21" ht="14.25" customHeight="1" x14ac:dyDescent="0.3">
      <c r="D602" s="48"/>
      <c r="F602" s="116"/>
      <c r="I602" s="216"/>
      <c r="P602" s="117"/>
      <c r="Q602" s="118"/>
      <c r="R602" s="118"/>
      <c r="S602" s="46"/>
      <c r="U602" s="48"/>
    </row>
    <row r="603" spans="4:21" ht="14.25" customHeight="1" x14ac:dyDescent="0.3">
      <c r="D603" s="48"/>
      <c r="F603" s="116"/>
      <c r="I603" s="216"/>
      <c r="P603" s="117"/>
      <c r="Q603" s="118"/>
      <c r="R603" s="118"/>
      <c r="S603" s="46"/>
      <c r="U603" s="48"/>
    </row>
    <row r="604" spans="4:21" ht="14.25" customHeight="1" x14ac:dyDescent="0.3">
      <c r="D604" s="48"/>
      <c r="F604" s="116"/>
      <c r="I604" s="216"/>
      <c r="P604" s="117"/>
      <c r="Q604" s="118"/>
      <c r="R604" s="118"/>
      <c r="S604" s="46"/>
      <c r="U604" s="48"/>
    </row>
    <row r="605" spans="4:21" ht="14.25" customHeight="1" x14ac:dyDescent="0.3">
      <c r="D605" s="48"/>
      <c r="F605" s="116"/>
      <c r="I605" s="216"/>
      <c r="P605" s="117"/>
      <c r="Q605" s="118"/>
      <c r="R605" s="118"/>
      <c r="S605" s="46"/>
      <c r="U605" s="48"/>
    </row>
    <row r="606" spans="4:21" ht="14.25" customHeight="1" x14ac:dyDescent="0.3">
      <c r="D606" s="48"/>
      <c r="F606" s="116"/>
      <c r="I606" s="216"/>
      <c r="P606" s="117"/>
      <c r="Q606" s="118"/>
      <c r="R606" s="118"/>
      <c r="S606" s="46"/>
      <c r="U606" s="48"/>
    </row>
    <row r="607" spans="4:21" ht="14.25" customHeight="1" x14ac:dyDescent="0.3">
      <c r="D607" s="48"/>
      <c r="F607" s="116"/>
      <c r="I607" s="216"/>
      <c r="P607" s="117"/>
      <c r="Q607" s="118"/>
      <c r="R607" s="118"/>
      <c r="S607" s="46"/>
      <c r="U607" s="48"/>
    </row>
    <row r="608" spans="4:21" ht="14.25" customHeight="1" x14ac:dyDescent="0.3">
      <c r="D608" s="48"/>
      <c r="F608" s="116"/>
      <c r="I608" s="216"/>
      <c r="P608" s="117"/>
      <c r="Q608" s="118"/>
      <c r="R608" s="118"/>
      <c r="S608" s="46"/>
      <c r="U608" s="48"/>
    </row>
    <row r="609" spans="4:21" ht="14.25" customHeight="1" x14ac:dyDescent="0.3">
      <c r="D609" s="48"/>
      <c r="F609" s="116"/>
      <c r="I609" s="216"/>
      <c r="P609" s="117"/>
      <c r="Q609" s="118"/>
      <c r="R609" s="118"/>
      <c r="S609" s="46"/>
      <c r="U609" s="48"/>
    </row>
    <row r="610" spans="4:21" ht="14.25" customHeight="1" x14ac:dyDescent="0.3">
      <c r="D610" s="48"/>
      <c r="F610" s="116"/>
      <c r="I610" s="216"/>
      <c r="P610" s="117"/>
      <c r="Q610" s="118"/>
      <c r="R610" s="118"/>
      <c r="S610" s="46"/>
      <c r="U610" s="48"/>
    </row>
    <row r="611" spans="4:21" ht="14.25" customHeight="1" x14ac:dyDescent="0.3">
      <c r="D611" s="48"/>
      <c r="F611" s="116"/>
      <c r="I611" s="216"/>
      <c r="P611" s="117"/>
      <c r="Q611" s="118"/>
      <c r="R611" s="118"/>
      <c r="S611" s="46"/>
      <c r="U611" s="48"/>
    </row>
    <row r="612" spans="4:21" ht="14.25" customHeight="1" x14ac:dyDescent="0.3">
      <c r="D612" s="48"/>
      <c r="F612" s="116"/>
      <c r="I612" s="216"/>
      <c r="P612" s="117"/>
      <c r="Q612" s="118"/>
      <c r="R612" s="118"/>
      <c r="S612" s="46"/>
      <c r="U612" s="48"/>
    </row>
    <row r="613" spans="4:21" ht="14.25" customHeight="1" x14ac:dyDescent="0.3">
      <c r="D613" s="48"/>
      <c r="F613" s="116"/>
      <c r="I613" s="216"/>
      <c r="P613" s="117"/>
      <c r="Q613" s="118"/>
      <c r="R613" s="118"/>
      <c r="S613" s="46"/>
      <c r="U613" s="48"/>
    </row>
    <row r="614" spans="4:21" ht="14.25" customHeight="1" x14ac:dyDescent="0.3">
      <c r="D614" s="48"/>
      <c r="F614" s="116"/>
      <c r="I614" s="216"/>
      <c r="P614" s="117"/>
      <c r="Q614" s="118"/>
      <c r="R614" s="118"/>
      <c r="S614" s="46"/>
      <c r="U614" s="48"/>
    </row>
    <row r="615" spans="4:21" ht="14.25" customHeight="1" x14ac:dyDescent="0.3">
      <c r="D615" s="48"/>
      <c r="F615" s="116"/>
      <c r="I615" s="216"/>
      <c r="P615" s="117"/>
      <c r="Q615" s="118"/>
      <c r="R615" s="118"/>
      <c r="S615" s="46"/>
      <c r="U615" s="48"/>
    </row>
    <row r="616" spans="4:21" ht="14.25" customHeight="1" x14ac:dyDescent="0.3">
      <c r="D616" s="48"/>
      <c r="F616" s="116"/>
      <c r="I616" s="216"/>
      <c r="P616" s="117"/>
      <c r="Q616" s="118"/>
      <c r="R616" s="118"/>
      <c r="S616" s="46"/>
      <c r="U616" s="48"/>
    </row>
    <row r="617" spans="4:21" ht="14.25" customHeight="1" x14ac:dyDescent="0.3">
      <c r="D617" s="48"/>
      <c r="F617" s="116"/>
      <c r="I617" s="216"/>
      <c r="P617" s="117"/>
      <c r="Q617" s="118"/>
      <c r="R617" s="118"/>
      <c r="S617" s="46"/>
      <c r="U617" s="48"/>
    </row>
    <row r="618" spans="4:21" ht="14.25" customHeight="1" x14ac:dyDescent="0.3">
      <c r="D618" s="48"/>
      <c r="F618" s="116"/>
      <c r="I618" s="216"/>
      <c r="P618" s="117"/>
      <c r="Q618" s="118"/>
      <c r="R618" s="118"/>
      <c r="S618" s="46"/>
      <c r="U618" s="48"/>
    </row>
    <row r="619" spans="4:21" ht="14.25" customHeight="1" x14ac:dyDescent="0.3">
      <c r="D619" s="48"/>
      <c r="F619" s="116"/>
      <c r="I619" s="216"/>
      <c r="P619" s="117"/>
      <c r="Q619" s="118"/>
      <c r="R619" s="118"/>
      <c r="S619" s="46"/>
      <c r="U619" s="48"/>
    </row>
    <row r="620" spans="4:21" ht="14.25" customHeight="1" x14ac:dyDescent="0.3">
      <c r="D620" s="48"/>
      <c r="F620" s="116"/>
      <c r="I620" s="216"/>
      <c r="P620" s="117"/>
      <c r="Q620" s="118"/>
      <c r="R620" s="118"/>
      <c r="S620" s="46"/>
      <c r="U620" s="48"/>
    </row>
    <row r="621" spans="4:21" ht="14.25" customHeight="1" x14ac:dyDescent="0.3">
      <c r="D621" s="48"/>
      <c r="F621" s="116"/>
      <c r="I621" s="216"/>
      <c r="P621" s="117"/>
      <c r="Q621" s="118"/>
      <c r="R621" s="118"/>
      <c r="S621" s="46"/>
      <c r="U621" s="48"/>
    </row>
    <row r="622" spans="4:21" ht="14.25" customHeight="1" x14ac:dyDescent="0.3">
      <c r="D622" s="48"/>
      <c r="F622" s="116"/>
      <c r="I622" s="216"/>
      <c r="P622" s="117"/>
      <c r="Q622" s="118"/>
      <c r="R622" s="118"/>
      <c r="S622" s="46"/>
      <c r="U622" s="48"/>
    </row>
    <row r="623" spans="4:21" ht="14.25" customHeight="1" x14ac:dyDescent="0.3">
      <c r="D623" s="48"/>
      <c r="F623" s="116"/>
      <c r="I623" s="216"/>
      <c r="P623" s="117"/>
      <c r="Q623" s="118"/>
      <c r="R623" s="118"/>
      <c r="S623" s="46"/>
      <c r="U623" s="48"/>
    </row>
    <row r="624" spans="4:21" ht="14.25" customHeight="1" x14ac:dyDescent="0.3">
      <c r="D624" s="48"/>
      <c r="F624" s="116"/>
      <c r="I624" s="216"/>
      <c r="P624" s="117"/>
      <c r="Q624" s="118"/>
      <c r="R624" s="118"/>
      <c r="S624" s="46"/>
      <c r="U624" s="48"/>
    </row>
    <row r="625" spans="4:21" ht="14.25" customHeight="1" x14ac:dyDescent="0.3">
      <c r="D625" s="48"/>
      <c r="F625" s="116"/>
      <c r="I625" s="216"/>
      <c r="P625" s="117"/>
      <c r="Q625" s="118"/>
      <c r="R625" s="118"/>
      <c r="S625" s="46"/>
      <c r="U625" s="48"/>
    </row>
    <row r="626" spans="4:21" ht="14.25" customHeight="1" x14ac:dyDescent="0.3">
      <c r="D626" s="48"/>
      <c r="F626" s="116"/>
      <c r="I626" s="216"/>
      <c r="P626" s="117"/>
      <c r="Q626" s="118"/>
      <c r="R626" s="118"/>
      <c r="S626" s="46"/>
      <c r="U626" s="48"/>
    </row>
    <row r="627" spans="4:21" ht="14.25" customHeight="1" x14ac:dyDescent="0.3">
      <c r="D627" s="48"/>
      <c r="F627" s="116"/>
      <c r="I627" s="216"/>
      <c r="P627" s="117"/>
      <c r="Q627" s="118"/>
      <c r="R627" s="118"/>
      <c r="S627" s="46"/>
      <c r="U627" s="48"/>
    </row>
    <row r="628" spans="4:21" ht="14.25" customHeight="1" x14ac:dyDescent="0.3">
      <c r="D628" s="48"/>
      <c r="F628" s="116"/>
      <c r="I628" s="216"/>
      <c r="P628" s="117"/>
      <c r="Q628" s="118"/>
      <c r="R628" s="118"/>
      <c r="S628" s="46"/>
      <c r="U628" s="48"/>
    </row>
    <row r="629" spans="4:21" ht="14.25" customHeight="1" x14ac:dyDescent="0.3">
      <c r="D629" s="48"/>
      <c r="F629" s="116"/>
      <c r="I629" s="216"/>
      <c r="P629" s="117"/>
      <c r="Q629" s="118"/>
      <c r="R629" s="118"/>
      <c r="S629" s="46"/>
      <c r="U629" s="48"/>
    </row>
    <row r="630" spans="4:21" ht="14.25" customHeight="1" x14ac:dyDescent="0.3">
      <c r="D630" s="48"/>
      <c r="F630" s="116"/>
      <c r="I630" s="216"/>
      <c r="P630" s="117"/>
      <c r="Q630" s="118"/>
      <c r="R630" s="118"/>
      <c r="S630" s="46"/>
      <c r="U630" s="48"/>
    </row>
    <row r="631" spans="4:21" ht="14.25" customHeight="1" x14ac:dyDescent="0.3">
      <c r="D631" s="48"/>
      <c r="F631" s="116"/>
      <c r="I631" s="216"/>
      <c r="P631" s="117"/>
      <c r="Q631" s="118"/>
      <c r="R631" s="118"/>
      <c r="S631" s="46"/>
      <c r="U631" s="48"/>
    </row>
    <row r="632" spans="4:21" ht="14.25" customHeight="1" x14ac:dyDescent="0.3">
      <c r="D632" s="48"/>
      <c r="F632" s="116"/>
      <c r="I632" s="216"/>
      <c r="P632" s="117"/>
      <c r="Q632" s="118"/>
      <c r="R632" s="118"/>
      <c r="S632" s="46"/>
      <c r="U632" s="48"/>
    </row>
    <row r="633" spans="4:21" ht="14.25" customHeight="1" x14ac:dyDescent="0.3">
      <c r="D633" s="48"/>
      <c r="F633" s="116"/>
      <c r="I633" s="216"/>
      <c r="P633" s="117"/>
      <c r="Q633" s="118"/>
      <c r="R633" s="118"/>
      <c r="S633" s="46"/>
      <c r="U633" s="48"/>
    </row>
    <row r="634" spans="4:21" ht="14.25" customHeight="1" x14ac:dyDescent="0.3">
      <c r="D634" s="48"/>
      <c r="F634" s="116"/>
      <c r="I634" s="216"/>
      <c r="P634" s="117"/>
      <c r="Q634" s="118"/>
      <c r="R634" s="118"/>
      <c r="S634" s="46"/>
      <c r="U634" s="48"/>
    </row>
    <row r="635" spans="4:21" ht="14.25" customHeight="1" x14ac:dyDescent="0.3">
      <c r="D635" s="48"/>
      <c r="F635" s="116"/>
      <c r="I635" s="216"/>
      <c r="P635" s="117"/>
      <c r="Q635" s="118"/>
      <c r="R635" s="118"/>
      <c r="S635" s="46"/>
      <c r="U635" s="48"/>
    </row>
    <row r="636" spans="4:21" ht="14.25" customHeight="1" x14ac:dyDescent="0.3">
      <c r="D636" s="48"/>
      <c r="F636" s="116"/>
      <c r="I636" s="216"/>
      <c r="P636" s="117"/>
      <c r="Q636" s="118"/>
      <c r="R636" s="118"/>
      <c r="S636" s="46"/>
      <c r="U636" s="48"/>
    </row>
    <row r="637" spans="4:21" ht="14.25" customHeight="1" x14ac:dyDescent="0.3">
      <c r="D637" s="48"/>
      <c r="F637" s="116"/>
      <c r="I637" s="216"/>
      <c r="P637" s="117"/>
      <c r="Q637" s="118"/>
      <c r="R637" s="118"/>
      <c r="S637" s="46"/>
      <c r="U637" s="48"/>
    </row>
    <row r="638" spans="4:21" ht="14.25" customHeight="1" x14ac:dyDescent="0.3">
      <c r="D638" s="48"/>
      <c r="F638" s="116"/>
      <c r="I638" s="216"/>
      <c r="P638" s="117"/>
      <c r="Q638" s="118"/>
      <c r="R638" s="118"/>
      <c r="S638" s="46"/>
      <c r="U638" s="48"/>
    </row>
    <row r="639" spans="4:21" ht="14.25" customHeight="1" x14ac:dyDescent="0.3">
      <c r="D639" s="48"/>
      <c r="F639" s="116"/>
      <c r="I639" s="216"/>
      <c r="P639" s="117"/>
      <c r="Q639" s="118"/>
      <c r="R639" s="118"/>
      <c r="S639" s="46"/>
      <c r="U639" s="48"/>
    </row>
    <row r="640" spans="4:21" ht="14.25" customHeight="1" x14ac:dyDescent="0.3">
      <c r="D640" s="48"/>
      <c r="F640" s="116"/>
      <c r="I640" s="216"/>
      <c r="P640" s="117"/>
      <c r="Q640" s="118"/>
      <c r="R640" s="118"/>
      <c r="S640" s="46"/>
      <c r="U640" s="48"/>
    </row>
    <row r="641" spans="4:21" ht="14.25" customHeight="1" x14ac:dyDescent="0.3">
      <c r="D641" s="48"/>
      <c r="F641" s="116"/>
      <c r="I641" s="216"/>
      <c r="P641" s="117"/>
      <c r="Q641" s="118"/>
      <c r="R641" s="118"/>
      <c r="S641" s="46"/>
      <c r="U641" s="48"/>
    </row>
    <row r="642" spans="4:21" ht="14.25" customHeight="1" x14ac:dyDescent="0.3">
      <c r="D642" s="48"/>
      <c r="F642" s="116"/>
      <c r="I642" s="216"/>
      <c r="P642" s="117"/>
      <c r="Q642" s="118"/>
      <c r="R642" s="118"/>
      <c r="S642" s="46"/>
      <c r="U642" s="48"/>
    </row>
    <row r="643" spans="4:21" ht="14.25" customHeight="1" x14ac:dyDescent="0.3">
      <c r="D643" s="48"/>
      <c r="F643" s="116"/>
      <c r="I643" s="216"/>
      <c r="P643" s="117"/>
      <c r="Q643" s="118"/>
      <c r="R643" s="118"/>
      <c r="S643" s="46"/>
      <c r="U643" s="48"/>
    </row>
    <row r="644" spans="4:21" ht="14.25" customHeight="1" x14ac:dyDescent="0.3">
      <c r="D644" s="48"/>
      <c r="F644" s="116"/>
      <c r="I644" s="216"/>
      <c r="P644" s="117"/>
      <c r="Q644" s="118"/>
      <c r="R644" s="118"/>
      <c r="S644" s="46"/>
      <c r="U644" s="48"/>
    </row>
    <row r="645" spans="4:21" ht="14.25" customHeight="1" x14ac:dyDescent="0.3">
      <c r="D645" s="48"/>
      <c r="F645" s="116"/>
      <c r="I645" s="216"/>
      <c r="P645" s="117"/>
      <c r="Q645" s="118"/>
      <c r="R645" s="118"/>
      <c r="S645" s="46"/>
      <c r="U645" s="48"/>
    </row>
    <row r="646" spans="4:21" ht="14.25" customHeight="1" x14ac:dyDescent="0.3">
      <c r="D646" s="48"/>
      <c r="F646" s="116"/>
      <c r="I646" s="216"/>
      <c r="P646" s="117"/>
      <c r="Q646" s="118"/>
      <c r="R646" s="118"/>
      <c r="S646" s="46"/>
      <c r="U646" s="48"/>
    </row>
    <row r="647" spans="4:21" ht="14.25" customHeight="1" x14ac:dyDescent="0.3">
      <c r="D647" s="48"/>
      <c r="F647" s="116"/>
      <c r="I647" s="216"/>
      <c r="P647" s="117"/>
      <c r="Q647" s="118"/>
      <c r="R647" s="118"/>
      <c r="S647" s="46"/>
      <c r="U647" s="48"/>
    </row>
    <row r="648" spans="4:21" ht="14.25" customHeight="1" x14ac:dyDescent="0.3">
      <c r="D648" s="48"/>
      <c r="F648" s="116"/>
      <c r="I648" s="216"/>
      <c r="P648" s="117"/>
      <c r="Q648" s="118"/>
      <c r="R648" s="118"/>
      <c r="S648" s="46"/>
      <c r="U648" s="48"/>
    </row>
    <row r="649" spans="4:21" ht="14.25" customHeight="1" x14ac:dyDescent="0.3">
      <c r="D649" s="48"/>
      <c r="F649" s="116"/>
      <c r="I649" s="216"/>
      <c r="P649" s="117"/>
      <c r="Q649" s="118"/>
      <c r="R649" s="118"/>
      <c r="S649" s="46"/>
      <c r="U649" s="48"/>
    </row>
    <row r="650" spans="4:21" ht="14.25" customHeight="1" x14ac:dyDescent="0.3">
      <c r="D650" s="48"/>
      <c r="F650" s="116"/>
      <c r="I650" s="216"/>
      <c r="P650" s="117"/>
      <c r="Q650" s="118"/>
      <c r="R650" s="118"/>
      <c r="S650" s="46"/>
      <c r="U650" s="48"/>
    </row>
    <row r="651" spans="4:21" ht="14.25" customHeight="1" x14ac:dyDescent="0.3">
      <c r="D651" s="48"/>
      <c r="F651" s="116"/>
      <c r="I651" s="216"/>
      <c r="P651" s="117"/>
      <c r="Q651" s="118"/>
      <c r="R651" s="118"/>
      <c r="S651" s="46"/>
      <c r="U651" s="48"/>
    </row>
    <row r="652" spans="4:21" ht="14.25" customHeight="1" x14ac:dyDescent="0.3">
      <c r="D652" s="48"/>
      <c r="F652" s="116"/>
      <c r="I652" s="216"/>
      <c r="P652" s="117"/>
      <c r="Q652" s="118"/>
      <c r="R652" s="118"/>
      <c r="S652" s="46"/>
      <c r="U652" s="48"/>
    </row>
    <row r="653" spans="4:21" ht="14.25" customHeight="1" x14ac:dyDescent="0.3">
      <c r="D653" s="48"/>
      <c r="F653" s="116"/>
      <c r="I653" s="216"/>
      <c r="P653" s="117"/>
      <c r="Q653" s="118"/>
      <c r="R653" s="118"/>
      <c r="S653" s="46"/>
      <c r="U653" s="48"/>
    </row>
    <row r="654" spans="4:21" ht="14.25" customHeight="1" x14ac:dyDescent="0.3">
      <c r="D654" s="48"/>
      <c r="F654" s="116"/>
      <c r="I654" s="216"/>
      <c r="P654" s="117"/>
      <c r="Q654" s="118"/>
      <c r="R654" s="118"/>
      <c r="S654" s="46"/>
      <c r="U654" s="48"/>
    </row>
    <row r="655" spans="4:21" ht="14.25" customHeight="1" x14ac:dyDescent="0.3">
      <c r="D655" s="48"/>
      <c r="F655" s="116"/>
      <c r="I655" s="216"/>
      <c r="P655" s="117"/>
      <c r="Q655" s="118"/>
      <c r="R655" s="118"/>
      <c r="S655" s="46"/>
      <c r="U655" s="48"/>
    </row>
    <row r="656" spans="4:21" ht="14.25" customHeight="1" x14ac:dyDescent="0.3">
      <c r="D656" s="48"/>
      <c r="F656" s="116"/>
      <c r="I656" s="216"/>
      <c r="P656" s="117"/>
      <c r="Q656" s="118"/>
      <c r="R656" s="118"/>
      <c r="S656" s="46"/>
      <c r="U656" s="48"/>
    </row>
    <row r="657" spans="4:21" ht="14.25" customHeight="1" x14ac:dyDescent="0.3">
      <c r="D657" s="48"/>
      <c r="F657" s="116"/>
      <c r="I657" s="216"/>
      <c r="P657" s="117"/>
      <c r="Q657" s="118"/>
      <c r="R657" s="118"/>
      <c r="S657" s="46"/>
      <c r="U657" s="48"/>
    </row>
    <row r="658" spans="4:21" ht="14.25" customHeight="1" x14ac:dyDescent="0.3">
      <c r="D658" s="48"/>
      <c r="F658" s="116"/>
      <c r="I658" s="216"/>
      <c r="P658" s="117"/>
      <c r="Q658" s="118"/>
      <c r="R658" s="118"/>
      <c r="S658" s="46"/>
      <c r="U658" s="48"/>
    </row>
    <row r="659" spans="4:21" ht="14.25" customHeight="1" x14ac:dyDescent="0.3">
      <c r="D659" s="48"/>
      <c r="F659" s="116"/>
      <c r="I659" s="216"/>
      <c r="P659" s="117"/>
      <c r="Q659" s="118"/>
      <c r="R659" s="118"/>
      <c r="S659" s="46"/>
      <c r="U659" s="48"/>
    </row>
    <row r="660" spans="4:21" ht="14.25" customHeight="1" x14ac:dyDescent="0.3">
      <c r="D660" s="48"/>
      <c r="F660" s="116"/>
      <c r="I660" s="216"/>
      <c r="P660" s="117"/>
      <c r="Q660" s="118"/>
      <c r="R660" s="118"/>
      <c r="S660" s="46"/>
      <c r="U660" s="48"/>
    </row>
    <row r="661" spans="4:21" ht="14.25" customHeight="1" x14ac:dyDescent="0.3">
      <c r="D661" s="48"/>
      <c r="F661" s="116"/>
      <c r="I661" s="216"/>
      <c r="P661" s="117"/>
      <c r="Q661" s="118"/>
      <c r="R661" s="118"/>
      <c r="S661" s="46"/>
      <c r="U661" s="48"/>
    </row>
    <row r="662" spans="4:21" ht="14.25" customHeight="1" x14ac:dyDescent="0.3">
      <c r="D662" s="48"/>
      <c r="F662" s="116"/>
      <c r="I662" s="216"/>
      <c r="P662" s="117"/>
      <c r="Q662" s="118"/>
      <c r="R662" s="118"/>
      <c r="S662" s="46"/>
      <c r="U662" s="48"/>
    </row>
    <row r="663" spans="4:21" ht="14.25" customHeight="1" x14ac:dyDescent="0.3">
      <c r="D663" s="48"/>
      <c r="F663" s="116"/>
      <c r="I663" s="216"/>
      <c r="P663" s="117"/>
      <c r="Q663" s="118"/>
      <c r="R663" s="118"/>
      <c r="S663" s="46"/>
      <c r="U663" s="48"/>
    </row>
    <row r="664" spans="4:21" ht="14.25" customHeight="1" x14ac:dyDescent="0.3">
      <c r="D664" s="48"/>
      <c r="F664" s="116"/>
      <c r="I664" s="216"/>
      <c r="P664" s="117"/>
      <c r="Q664" s="118"/>
      <c r="R664" s="118"/>
      <c r="S664" s="46"/>
      <c r="U664" s="48"/>
    </row>
    <row r="665" spans="4:21" ht="14.25" customHeight="1" x14ac:dyDescent="0.3">
      <c r="D665" s="48"/>
      <c r="F665" s="116"/>
      <c r="I665" s="216"/>
      <c r="P665" s="117"/>
      <c r="Q665" s="118"/>
      <c r="R665" s="118"/>
      <c r="S665" s="46"/>
      <c r="U665" s="48"/>
    </row>
    <row r="666" spans="4:21" ht="14.25" customHeight="1" x14ac:dyDescent="0.3">
      <c r="D666" s="48"/>
      <c r="F666" s="116"/>
      <c r="I666" s="216"/>
      <c r="P666" s="117"/>
      <c r="Q666" s="118"/>
      <c r="R666" s="118"/>
      <c r="S666" s="46"/>
      <c r="U666" s="48"/>
    </row>
    <row r="667" spans="4:21" ht="14.25" customHeight="1" x14ac:dyDescent="0.3">
      <c r="D667" s="48"/>
      <c r="F667" s="116"/>
      <c r="I667" s="216"/>
      <c r="P667" s="117"/>
      <c r="Q667" s="118"/>
      <c r="R667" s="118"/>
      <c r="S667" s="46"/>
      <c r="U667" s="48"/>
    </row>
    <row r="668" spans="4:21" ht="14.25" customHeight="1" x14ac:dyDescent="0.3">
      <c r="D668" s="48"/>
      <c r="F668" s="116"/>
      <c r="I668" s="216"/>
      <c r="P668" s="117"/>
      <c r="Q668" s="118"/>
      <c r="R668" s="118"/>
      <c r="S668" s="46"/>
      <c r="U668" s="48"/>
    </row>
    <row r="669" spans="4:21" ht="14.25" customHeight="1" x14ac:dyDescent="0.3">
      <c r="D669" s="48"/>
      <c r="F669" s="116"/>
      <c r="I669" s="216"/>
      <c r="P669" s="117"/>
      <c r="Q669" s="118"/>
      <c r="R669" s="118"/>
      <c r="S669" s="46"/>
      <c r="U669" s="48"/>
    </row>
    <row r="670" spans="4:21" ht="14.25" customHeight="1" x14ac:dyDescent="0.3">
      <c r="D670" s="48"/>
      <c r="F670" s="116"/>
      <c r="I670" s="216"/>
      <c r="P670" s="117"/>
      <c r="Q670" s="118"/>
      <c r="R670" s="118"/>
      <c r="S670" s="46"/>
      <c r="U670" s="48"/>
    </row>
    <row r="671" spans="4:21" ht="14.25" customHeight="1" x14ac:dyDescent="0.3">
      <c r="D671" s="48"/>
      <c r="F671" s="116"/>
      <c r="I671" s="216"/>
      <c r="P671" s="117"/>
      <c r="Q671" s="118"/>
      <c r="R671" s="118"/>
      <c r="S671" s="46"/>
      <c r="U671" s="48"/>
    </row>
    <row r="672" spans="4:21" ht="14.25" customHeight="1" x14ac:dyDescent="0.3">
      <c r="D672" s="48"/>
      <c r="F672" s="116"/>
      <c r="I672" s="216"/>
      <c r="P672" s="117"/>
      <c r="Q672" s="118"/>
      <c r="R672" s="118"/>
      <c r="S672" s="46"/>
      <c r="U672" s="48"/>
    </row>
    <row r="673" spans="4:21" ht="14.25" customHeight="1" x14ac:dyDescent="0.3">
      <c r="D673" s="48"/>
      <c r="F673" s="116"/>
      <c r="I673" s="216"/>
      <c r="P673" s="117"/>
      <c r="Q673" s="118"/>
      <c r="R673" s="118"/>
      <c r="S673" s="46"/>
      <c r="U673" s="48"/>
    </row>
    <row r="674" spans="4:21" ht="14.25" customHeight="1" x14ac:dyDescent="0.3">
      <c r="D674" s="48"/>
      <c r="F674" s="116"/>
      <c r="I674" s="216"/>
      <c r="P674" s="117"/>
      <c r="Q674" s="118"/>
      <c r="R674" s="118"/>
      <c r="S674" s="46"/>
      <c r="U674" s="48"/>
    </row>
    <row r="675" spans="4:21" ht="14.25" customHeight="1" x14ac:dyDescent="0.3">
      <c r="D675" s="48"/>
      <c r="F675" s="116"/>
      <c r="I675" s="216"/>
      <c r="P675" s="117"/>
      <c r="Q675" s="118"/>
      <c r="R675" s="118"/>
      <c r="S675" s="46"/>
      <c r="U675" s="48"/>
    </row>
    <row r="676" spans="4:21" ht="14.25" customHeight="1" x14ac:dyDescent="0.3">
      <c r="D676" s="48"/>
      <c r="F676" s="116"/>
      <c r="I676" s="216"/>
      <c r="P676" s="117"/>
      <c r="Q676" s="118"/>
      <c r="R676" s="118"/>
      <c r="S676" s="46"/>
      <c r="U676" s="48"/>
    </row>
    <row r="677" spans="4:21" ht="14.25" customHeight="1" x14ac:dyDescent="0.3">
      <c r="D677" s="48"/>
      <c r="F677" s="116"/>
      <c r="I677" s="216"/>
      <c r="P677" s="117"/>
      <c r="Q677" s="118"/>
      <c r="R677" s="118"/>
      <c r="S677" s="46"/>
      <c r="U677" s="48"/>
    </row>
    <row r="678" spans="4:21" ht="14.25" customHeight="1" x14ac:dyDescent="0.3">
      <c r="D678" s="48"/>
      <c r="F678" s="116"/>
      <c r="I678" s="216"/>
      <c r="P678" s="117"/>
      <c r="Q678" s="118"/>
      <c r="R678" s="118"/>
      <c r="S678" s="46"/>
      <c r="U678" s="48"/>
    </row>
    <row r="679" spans="4:21" ht="14.25" customHeight="1" x14ac:dyDescent="0.3">
      <c r="D679" s="48"/>
      <c r="F679" s="116"/>
      <c r="I679" s="216"/>
      <c r="P679" s="117"/>
      <c r="Q679" s="118"/>
      <c r="R679" s="118"/>
      <c r="S679" s="46"/>
      <c r="U679" s="48"/>
    </row>
    <row r="680" spans="4:21" ht="14.25" customHeight="1" x14ac:dyDescent="0.3">
      <c r="D680" s="48"/>
      <c r="F680" s="116"/>
      <c r="I680" s="216"/>
      <c r="P680" s="117"/>
      <c r="Q680" s="118"/>
      <c r="R680" s="118"/>
      <c r="S680" s="46"/>
      <c r="U680" s="48"/>
    </row>
    <row r="681" spans="4:21" ht="14.25" customHeight="1" x14ac:dyDescent="0.3">
      <c r="D681" s="48"/>
      <c r="F681" s="116"/>
      <c r="I681" s="216"/>
      <c r="P681" s="117"/>
      <c r="Q681" s="118"/>
      <c r="R681" s="118"/>
      <c r="S681" s="46"/>
      <c r="U681" s="48"/>
    </row>
    <row r="682" spans="4:21" ht="14.25" customHeight="1" x14ac:dyDescent="0.3">
      <c r="D682" s="48"/>
      <c r="F682" s="116"/>
      <c r="I682" s="216"/>
      <c r="P682" s="117"/>
      <c r="Q682" s="118"/>
      <c r="R682" s="118"/>
      <c r="S682" s="46"/>
      <c r="U682" s="48"/>
    </row>
    <row r="683" spans="4:21" ht="14.25" customHeight="1" x14ac:dyDescent="0.3">
      <c r="D683" s="48"/>
      <c r="F683" s="116"/>
      <c r="I683" s="216"/>
      <c r="P683" s="117"/>
      <c r="Q683" s="118"/>
      <c r="R683" s="118"/>
      <c r="S683" s="46"/>
      <c r="U683" s="48"/>
    </row>
    <row r="684" spans="4:21" ht="14.25" customHeight="1" x14ac:dyDescent="0.3">
      <c r="D684" s="48"/>
      <c r="F684" s="116"/>
      <c r="I684" s="216"/>
      <c r="P684" s="117"/>
      <c r="Q684" s="118"/>
      <c r="R684" s="118"/>
      <c r="S684" s="46"/>
      <c r="U684" s="48"/>
    </row>
    <row r="685" spans="4:21" ht="14.25" customHeight="1" x14ac:dyDescent="0.3">
      <c r="D685" s="48"/>
      <c r="F685" s="116"/>
      <c r="I685" s="216"/>
      <c r="P685" s="117"/>
      <c r="Q685" s="118"/>
      <c r="R685" s="118"/>
      <c r="S685" s="46"/>
      <c r="U685" s="48"/>
    </row>
    <row r="686" spans="4:21" ht="14.25" customHeight="1" x14ac:dyDescent="0.3">
      <c r="D686" s="48"/>
      <c r="F686" s="116"/>
      <c r="I686" s="216"/>
      <c r="P686" s="117"/>
      <c r="Q686" s="118"/>
      <c r="R686" s="118"/>
      <c r="S686" s="46"/>
      <c r="U686" s="48"/>
    </row>
    <row r="687" spans="4:21" ht="14.25" customHeight="1" x14ac:dyDescent="0.3">
      <c r="D687" s="48"/>
      <c r="F687" s="116"/>
      <c r="I687" s="216"/>
      <c r="P687" s="117"/>
      <c r="Q687" s="118"/>
      <c r="R687" s="118"/>
      <c r="S687" s="46"/>
      <c r="U687" s="48"/>
    </row>
    <row r="688" spans="4:21" ht="14.25" customHeight="1" x14ac:dyDescent="0.3">
      <c r="D688" s="48"/>
      <c r="F688" s="116"/>
      <c r="I688" s="216"/>
      <c r="P688" s="117"/>
      <c r="Q688" s="118"/>
      <c r="R688" s="118"/>
      <c r="S688" s="46"/>
      <c r="U688" s="48"/>
    </row>
    <row r="689" spans="4:21" ht="14.25" customHeight="1" x14ac:dyDescent="0.3">
      <c r="D689" s="48"/>
      <c r="F689" s="116"/>
      <c r="I689" s="216"/>
      <c r="P689" s="117"/>
      <c r="Q689" s="118"/>
      <c r="R689" s="118"/>
      <c r="S689" s="46"/>
      <c r="U689" s="48"/>
    </row>
    <row r="690" spans="4:21" ht="14.25" customHeight="1" x14ac:dyDescent="0.3">
      <c r="D690" s="48"/>
      <c r="F690" s="116"/>
      <c r="I690" s="216"/>
      <c r="P690" s="117"/>
      <c r="Q690" s="118"/>
      <c r="R690" s="118"/>
      <c r="S690" s="46"/>
      <c r="U690" s="48"/>
    </row>
    <row r="691" spans="4:21" ht="14.25" customHeight="1" x14ac:dyDescent="0.3">
      <c r="D691" s="48"/>
      <c r="F691" s="116"/>
      <c r="I691" s="216"/>
      <c r="P691" s="117"/>
      <c r="Q691" s="118"/>
      <c r="R691" s="118"/>
      <c r="S691" s="46"/>
      <c r="U691" s="48"/>
    </row>
    <row r="692" spans="4:21" ht="14.25" customHeight="1" x14ac:dyDescent="0.3">
      <c r="D692" s="48"/>
      <c r="F692" s="116"/>
      <c r="I692" s="216"/>
      <c r="P692" s="117"/>
      <c r="Q692" s="118"/>
      <c r="R692" s="118"/>
      <c r="S692" s="46"/>
      <c r="U692" s="48"/>
    </row>
    <row r="693" spans="4:21" ht="14.25" customHeight="1" x14ac:dyDescent="0.3">
      <c r="D693" s="48"/>
      <c r="F693" s="116"/>
      <c r="I693" s="216"/>
      <c r="P693" s="117"/>
      <c r="Q693" s="118"/>
      <c r="R693" s="118"/>
      <c r="S693" s="46"/>
      <c r="U693" s="48"/>
    </row>
    <row r="694" spans="4:21" ht="14.25" customHeight="1" x14ac:dyDescent="0.3">
      <c r="D694" s="48"/>
      <c r="F694" s="116"/>
      <c r="I694" s="216"/>
      <c r="P694" s="117"/>
      <c r="Q694" s="118"/>
      <c r="R694" s="118"/>
      <c r="S694" s="46"/>
      <c r="U694" s="48"/>
    </row>
    <row r="695" spans="4:21" ht="14.25" customHeight="1" x14ac:dyDescent="0.3">
      <c r="D695" s="48"/>
      <c r="F695" s="116"/>
      <c r="I695" s="216"/>
      <c r="P695" s="117"/>
      <c r="Q695" s="118"/>
      <c r="R695" s="118"/>
      <c r="S695" s="46"/>
      <c r="U695" s="48"/>
    </row>
    <row r="696" spans="4:21" ht="14.25" customHeight="1" x14ac:dyDescent="0.3">
      <c r="D696" s="48"/>
      <c r="F696" s="116"/>
      <c r="I696" s="216"/>
      <c r="P696" s="117"/>
      <c r="Q696" s="118"/>
      <c r="R696" s="118"/>
      <c r="S696" s="46"/>
      <c r="U696" s="48"/>
    </row>
    <row r="697" spans="4:21" ht="14.25" customHeight="1" x14ac:dyDescent="0.3">
      <c r="D697" s="48"/>
      <c r="F697" s="116"/>
      <c r="I697" s="216"/>
      <c r="P697" s="117"/>
      <c r="Q697" s="118"/>
      <c r="R697" s="118"/>
      <c r="S697" s="46"/>
      <c r="U697" s="48"/>
    </row>
    <row r="698" spans="4:21" ht="14.25" customHeight="1" x14ac:dyDescent="0.3">
      <c r="D698" s="48"/>
      <c r="F698" s="116"/>
      <c r="I698" s="216"/>
      <c r="P698" s="117"/>
      <c r="Q698" s="118"/>
      <c r="R698" s="118"/>
      <c r="S698" s="46"/>
      <c r="U698" s="48"/>
    </row>
    <row r="699" spans="4:21" ht="14.25" customHeight="1" x14ac:dyDescent="0.3">
      <c r="D699" s="48"/>
      <c r="F699" s="116"/>
      <c r="I699" s="216"/>
      <c r="P699" s="117"/>
      <c r="Q699" s="118"/>
      <c r="R699" s="118"/>
      <c r="S699" s="46"/>
      <c r="U699" s="48"/>
    </row>
    <row r="700" spans="4:21" ht="14.25" customHeight="1" x14ac:dyDescent="0.3">
      <c r="D700" s="48"/>
      <c r="F700" s="116"/>
      <c r="I700" s="216"/>
      <c r="P700" s="117"/>
      <c r="Q700" s="118"/>
      <c r="R700" s="118"/>
      <c r="S700" s="46"/>
      <c r="U700" s="48"/>
    </row>
    <row r="701" spans="4:21" ht="14.25" customHeight="1" x14ac:dyDescent="0.3">
      <c r="D701" s="48"/>
      <c r="F701" s="116"/>
      <c r="I701" s="216"/>
      <c r="P701" s="117"/>
      <c r="Q701" s="118"/>
      <c r="R701" s="118"/>
      <c r="S701" s="46"/>
      <c r="U701" s="48"/>
    </row>
    <row r="702" spans="4:21" ht="14.25" customHeight="1" x14ac:dyDescent="0.3">
      <c r="D702" s="48"/>
      <c r="F702" s="116"/>
      <c r="I702" s="216"/>
      <c r="P702" s="117"/>
      <c r="Q702" s="118"/>
      <c r="R702" s="118"/>
      <c r="S702" s="46"/>
      <c r="U702" s="48"/>
    </row>
    <row r="703" spans="4:21" ht="14.25" customHeight="1" x14ac:dyDescent="0.3">
      <c r="D703" s="48"/>
      <c r="F703" s="116"/>
      <c r="I703" s="216"/>
      <c r="P703" s="117"/>
      <c r="Q703" s="118"/>
      <c r="R703" s="118"/>
      <c r="S703" s="46"/>
      <c r="U703" s="48"/>
    </row>
    <row r="704" spans="4:21" ht="14.25" customHeight="1" x14ac:dyDescent="0.3">
      <c r="D704" s="48"/>
      <c r="F704" s="116"/>
      <c r="I704" s="216"/>
      <c r="P704" s="117"/>
      <c r="Q704" s="118"/>
      <c r="R704" s="118"/>
      <c r="S704" s="46"/>
      <c r="U704" s="48"/>
    </row>
    <row r="705" spans="4:21" ht="14.25" customHeight="1" x14ac:dyDescent="0.3">
      <c r="D705" s="48"/>
      <c r="F705" s="116"/>
      <c r="I705" s="216"/>
      <c r="P705" s="117"/>
      <c r="Q705" s="118"/>
      <c r="R705" s="118"/>
      <c r="S705" s="46"/>
      <c r="U705" s="48"/>
    </row>
    <row r="706" spans="4:21" ht="14.25" customHeight="1" x14ac:dyDescent="0.3">
      <c r="D706" s="48"/>
      <c r="F706" s="116"/>
      <c r="I706" s="216"/>
      <c r="P706" s="117"/>
      <c r="Q706" s="118"/>
      <c r="R706" s="118"/>
      <c r="S706" s="46"/>
      <c r="U706" s="48"/>
    </row>
    <row r="707" spans="4:21" ht="14.25" customHeight="1" x14ac:dyDescent="0.3">
      <c r="D707" s="48"/>
      <c r="F707" s="116"/>
      <c r="I707" s="216"/>
      <c r="P707" s="117"/>
      <c r="Q707" s="118"/>
      <c r="R707" s="118"/>
      <c r="S707" s="46"/>
      <c r="U707" s="48"/>
    </row>
    <row r="708" spans="4:21" ht="14.25" customHeight="1" x14ac:dyDescent="0.3">
      <c r="D708" s="48"/>
      <c r="F708" s="116"/>
      <c r="I708" s="216"/>
      <c r="P708" s="117"/>
      <c r="Q708" s="118"/>
      <c r="R708" s="118"/>
      <c r="S708" s="46"/>
      <c r="U708" s="48"/>
    </row>
    <row r="709" spans="4:21" ht="14.25" customHeight="1" x14ac:dyDescent="0.3">
      <c r="D709" s="48"/>
      <c r="F709" s="116"/>
      <c r="I709" s="216"/>
      <c r="P709" s="117"/>
      <c r="Q709" s="118"/>
      <c r="R709" s="118"/>
      <c r="S709" s="46"/>
      <c r="U709" s="48"/>
    </row>
    <row r="710" spans="4:21" ht="14.25" customHeight="1" x14ac:dyDescent="0.3">
      <c r="D710" s="48"/>
      <c r="F710" s="116"/>
      <c r="I710" s="216"/>
      <c r="P710" s="117"/>
      <c r="Q710" s="118"/>
      <c r="R710" s="118"/>
      <c r="S710" s="46"/>
      <c r="U710" s="48"/>
    </row>
    <row r="711" spans="4:21" ht="14.25" customHeight="1" x14ac:dyDescent="0.3">
      <c r="D711" s="48"/>
      <c r="F711" s="116"/>
      <c r="I711" s="216"/>
      <c r="P711" s="117"/>
      <c r="Q711" s="118"/>
      <c r="R711" s="118"/>
      <c r="S711" s="46"/>
      <c r="U711" s="48"/>
    </row>
    <row r="712" spans="4:21" ht="14.25" customHeight="1" x14ac:dyDescent="0.3">
      <c r="D712" s="48"/>
      <c r="F712" s="116"/>
      <c r="I712" s="216"/>
      <c r="P712" s="117"/>
      <c r="Q712" s="118"/>
      <c r="R712" s="118"/>
      <c r="S712" s="46"/>
      <c r="U712" s="48"/>
    </row>
    <row r="713" spans="4:21" ht="14.25" customHeight="1" x14ac:dyDescent="0.3">
      <c r="D713" s="48"/>
      <c r="F713" s="116"/>
      <c r="I713" s="216"/>
      <c r="P713" s="117"/>
      <c r="Q713" s="118"/>
      <c r="R713" s="118"/>
      <c r="S713" s="46"/>
      <c r="U713" s="48"/>
    </row>
    <row r="714" spans="4:21" ht="14.25" customHeight="1" x14ac:dyDescent="0.3">
      <c r="D714" s="48"/>
      <c r="F714" s="116"/>
      <c r="I714" s="216"/>
      <c r="P714" s="117"/>
      <c r="Q714" s="118"/>
      <c r="R714" s="118"/>
      <c r="S714" s="46"/>
      <c r="U714" s="48"/>
    </row>
    <row r="715" spans="4:21" ht="14.25" customHeight="1" x14ac:dyDescent="0.3">
      <c r="D715" s="48"/>
      <c r="F715" s="116"/>
      <c r="I715" s="216"/>
      <c r="P715" s="117"/>
      <c r="Q715" s="118"/>
      <c r="R715" s="118"/>
      <c r="S715" s="46"/>
      <c r="U715" s="48"/>
    </row>
    <row r="716" spans="4:21" ht="14.25" customHeight="1" x14ac:dyDescent="0.3">
      <c r="D716" s="48"/>
      <c r="F716" s="116"/>
      <c r="I716" s="216"/>
      <c r="P716" s="117"/>
      <c r="Q716" s="118"/>
      <c r="R716" s="118"/>
      <c r="S716" s="46"/>
      <c r="U716" s="48"/>
    </row>
    <row r="717" spans="4:21" ht="14.25" customHeight="1" x14ac:dyDescent="0.3">
      <c r="D717" s="48"/>
      <c r="F717" s="116"/>
      <c r="I717" s="216"/>
      <c r="P717" s="117"/>
      <c r="Q717" s="118"/>
      <c r="R717" s="118"/>
      <c r="S717" s="46"/>
      <c r="U717" s="48"/>
    </row>
    <row r="718" spans="4:21" ht="14.25" customHeight="1" x14ac:dyDescent="0.3">
      <c r="D718" s="48"/>
      <c r="F718" s="116"/>
      <c r="I718" s="216"/>
      <c r="P718" s="117"/>
      <c r="Q718" s="118"/>
      <c r="R718" s="118"/>
      <c r="S718" s="46"/>
      <c r="U718" s="48"/>
    </row>
    <row r="719" spans="4:21" ht="14.25" customHeight="1" x14ac:dyDescent="0.3">
      <c r="D719" s="48"/>
      <c r="F719" s="116"/>
      <c r="I719" s="216"/>
      <c r="P719" s="117"/>
      <c r="Q719" s="118"/>
      <c r="R719" s="118"/>
      <c r="S719" s="46"/>
      <c r="U719" s="48"/>
    </row>
    <row r="720" spans="4:21" ht="14.25" customHeight="1" x14ac:dyDescent="0.3">
      <c r="D720" s="48"/>
      <c r="F720" s="116"/>
      <c r="I720" s="216"/>
      <c r="P720" s="117"/>
      <c r="Q720" s="118"/>
      <c r="R720" s="118"/>
      <c r="S720" s="46"/>
      <c r="U720" s="48"/>
    </row>
    <row r="721" spans="4:21" ht="14.25" customHeight="1" x14ac:dyDescent="0.3">
      <c r="D721" s="48"/>
      <c r="F721" s="116"/>
      <c r="I721" s="216"/>
      <c r="P721" s="117"/>
      <c r="Q721" s="118"/>
      <c r="R721" s="118"/>
      <c r="S721" s="46"/>
      <c r="U721" s="48"/>
    </row>
    <row r="722" spans="4:21" ht="14.25" customHeight="1" x14ac:dyDescent="0.3">
      <c r="D722" s="48"/>
      <c r="F722" s="116"/>
      <c r="I722" s="216"/>
      <c r="P722" s="117"/>
      <c r="Q722" s="118"/>
      <c r="R722" s="118"/>
      <c r="S722" s="46"/>
      <c r="U722" s="48"/>
    </row>
    <row r="723" spans="4:21" ht="14.25" customHeight="1" x14ac:dyDescent="0.3">
      <c r="D723" s="48"/>
      <c r="F723" s="116"/>
      <c r="I723" s="216"/>
      <c r="P723" s="117"/>
      <c r="Q723" s="118"/>
      <c r="R723" s="118"/>
      <c r="S723" s="46"/>
      <c r="U723" s="48"/>
    </row>
    <row r="724" spans="4:21" ht="14.25" customHeight="1" x14ac:dyDescent="0.3">
      <c r="D724" s="48"/>
      <c r="F724" s="116"/>
      <c r="I724" s="216"/>
      <c r="P724" s="117"/>
      <c r="Q724" s="118"/>
      <c r="R724" s="118"/>
      <c r="S724" s="46"/>
      <c r="U724" s="48"/>
    </row>
    <row r="725" spans="4:21" ht="14.25" customHeight="1" x14ac:dyDescent="0.3">
      <c r="D725" s="48"/>
      <c r="F725" s="116"/>
      <c r="I725" s="216"/>
      <c r="P725" s="117"/>
      <c r="Q725" s="118"/>
      <c r="R725" s="118"/>
      <c r="S725" s="46"/>
      <c r="U725" s="48"/>
    </row>
    <row r="726" spans="4:21" ht="14.25" customHeight="1" x14ac:dyDescent="0.3">
      <c r="D726" s="48"/>
      <c r="F726" s="116"/>
      <c r="I726" s="216"/>
      <c r="P726" s="117"/>
      <c r="Q726" s="118"/>
      <c r="R726" s="118"/>
      <c r="S726" s="46"/>
      <c r="U726" s="48"/>
    </row>
    <row r="727" spans="4:21" ht="14.25" customHeight="1" x14ac:dyDescent="0.3">
      <c r="D727" s="48"/>
      <c r="F727" s="116"/>
      <c r="I727" s="216"/>
      <c r="P727" s="117"/>
      <c r="Q727" s="118"/>
      <c r="R727" s="118"/>
      <c r="S727" s="46"/>
      <c r="U727" s="48"/>
    </row>
    <row r="728" spans="4:21" ht="14.25" customHeight="1" x14ac:dyDescent="0.3">
      <c r="D728" s="48"/>
      <c r="F728" s="116"/>
      <c r="I728" s="216"/>
      <c r="P728" s="117"/>
      <c r="Q728" s="118"/>
      <c r="R728" s="118"/>
      <c r="S728" s="46"/>
      <c r="U728" s="48"/>
    </row>
    <row r="729" spans="4:21" ht="14.25" customHeight="1" x14ac:dyDescent="0.3">
      <c r="D729" s="48"/>
      <c r="F729" s="116"/>
      <c r="I729" s="216"/>
      <c r="P729" s="117"/>
      <c r="Q729" s="118"/>
      <c r="R729" s="118"/>
      <c r="S729" s="46"/>
      <c r="U729" s="48"/>
    </row>
    <row r="730" spans="4:21" ht="14.25" customHeight="1" x14ac:dyDescent="0.3">
      <c r="D730" s="48"/>
      <c r="F730" s="116"/>
      <c r="I730" s="216"/>
      <c r="P730" s="117"/>
      <c r="Q730" s="118"/>
      <c r="R730" s="118"/>
      <c r="S730" s="46"/>
      <c r="U730" s="48"/>
    </row>
    <row r="731" spans="4:21" ht="14.25" customHeight="1" x14ac:dyDescent="0.3">
      <c r="D731" s="48"/>
      <c r="F731" s="116"/>
      <c r="I731" s="216"/>
      <c r="P731" s="117"/>
      <c r="Q731" s="118"/>
      <c r="R731" s="118"/>
      <c r="S731" s="46"/>
      <c r="U731" s="48"/>
    </row>
    <row r="732" spans="4:21" ht="14.25" customHeight="1" x14ac:dyDescent="0.3">
      <c r="D732" s="48"/>
      <c r="F732" s="116"/>
      <c r="I732" s="216"/>
      <c r="P732" s="117"/>
      <c r="Q732" s="118"/>
      <c r="R732" s="118"/>
      <c r="S732" s="46"/>
      <c r="U732" s="48"/>
    </row>
    <row r="733" spans="4:21" ht="14.25" customHeight="1" x14ac:dyDescent="0.3">
      <c r="D733" s="48"/>
      <c r="F733" s="116"/>
      <c r="I733" s="216"/>
      <c r="P733" s="117"/>
      <c r="Q733" s="118"/>
      <c r="R733" s="118"/>
      <c r="S733" s="46"/>
      <c r="U733" s="48"/>
    </row>
    <row r="734" spans="4:21" ht="14.25" customHeight="1" x14ac:dyDescent="0.3">
      <c r="D734" s="48"/>
      <c r="F734" s="116"/>
      <c r="I734" s="216"/>
      <c r="P734" s="117"/>
      <c r="Q734" s="118"/>
      <c r="R734" s="118"/>
      <c r="S734" s="46"/>
      <c r="U734" s="48"/>
    </row>
    <row r="735" spans="4:21" ht="14.25" customHeight="1" x14ac:dyDescent="0.3">
      <c r="D735" s="48"/>
      <c r="F735" s="116"/>
      <c r="I735" s="216"/>
      <c r="P735" s="117"/>
      <c r="Q735" s="118"/>
      <c r="R735" s="118"/>
      <c r="S735" s="46"/>
      <c r="U735" s="48"/>
    </row>
    <row r="736" spans="4:21" ht="14.25" customHeight="1" x14ac:dyDescent="0.3">
      <c r="D736" s="48"/>
      <c r="F736" s="116"/>
      <c r="I736" s="216"/>
      <c r="P736" s="117"/>
      <c r="Q736" s="118"/>
      <c r="R736" s="118"/>
      <c r="S736" s="46"/>
      <c r="U736" s="48"/>
    </row>
    <row r="737" spans="4:21" ht="14.25" customHeight="1" x14ac:dyDescent="0.3">
      <c r="D737" s="48"/>
      <c r="F737" s="116"/>
      <c r="I737" s="216"/>
      <c r="P737" s="117"/>
      <c r="Q737" s="118"/>
      <c r="R737" s="118"/>
      <c r="S737" s="46"/>
      <c r="U737" s="48"/>
    </row>
    <row r="738" spans="4:21" ht="14.25" customHeight="1" x14ac:dyDescent="0.3">
      <c r="D738" s="48"/>
      <c r="F738" s="116"/>
      <c r="I738" s="216"/>
      <c r="P738" s="117"/>
      <c r="Q738" s="118"/>
      <c r="R738" s="118"/>
      <c r="S738" s="46"/>
      <c r="U738" s="48"/>
    </row>
    <row r="739" spans="4:21" ht="14.25" customHeight="1" x14ac:dyDescent="0.3">
      <c r="D739" s="48"/>
      <c r="F739" s="116"/>
      <c r="I739" s="216"/>
      <c r="P739" s="117"/>
      <c r="Q739" s="118"/>
      <c r="R739" s="118"/>
      <c r="S739" s="46"/>
      <c r="U739" s="48"/>
    </row>
    <row r="740" spans="4:21" ht="14.25" customHeight="1" x14ac:dyDescent="0.3">
      <c r="D740" s="48"/>
      <c r="F740" s="116"/>
      <c r="I740" s="216"/>
      <c r="P740" s="117"/>
      <c r="Q740" s="118"/>
      <c r="R740" s="118"/>
      <c r="S740" s="46"/>
      <c r="U740" s="48"/>
    </row>
    <row r="741" spans="4:21" ht="14.25" customHeight="1" x14ac:dyDescent="0.3">
      <c r="D741" s="48"/>
      <c r="F741" s="116"/>
      <c r="I741" s="216"/>
      <c r="P741" s="117"/>
      <c r="Q741" s="118"/>
      <c r="R741" s="118"/>
      <c r="S741" s="46"/>
      <c r="U741" s="48"/>
    </row>
    <row r="742" spans="4:21" ht="14.25" customHeight="1" x14ac:dyDescent="0.3">
      <c r="D742" s="48"/>
      <c r="F742" s="116"/>
      <c r="I742" s="216"/>
      <c r="P742" s="117"/>
      <c r="Q742" s="118"/>
      <c r="R742" s="118"/>
      <c r="S742" s="46"/>
      <c r="U742" s="48"/>
    </row>
    <row r="743" spans="4:21" ht="14.25" customHeight="1" x14ac:dyDescent="0.3">
      <c r="D743" s="48"/>
      <c r="F743" s="116"/>
      <c r="I743" s="216"/>
      <c r="P743" s="117"/>
      <c r="Q743" s="118"/>
      <c r="R743" s="118"/>
      <c r="S743" s="46"/>
      <c r="U743" s="48"/>
    </row>
    <row r="744" spans="4:21" ht="14.25" customHeight="1" x14ac:dyDescent="0.3">
      <c r="D744" s="48"/>
      <c r="F744" s="116"/>
      <c r="I744" s="216"/>
      <c r="P744" s="117"/>
      <c r="Q744" s="118"/>
      <c r="R744" s="118"/>
      <c r="S744" s="46"/>
      <c r="U744" s="48"/>
    </row>
    <row r="745" spans="4:21" ht="14.25" customHeight="1" x14ac:dyDescent="0.3">
      <c r="D745" s="48"/>
      <c r="F745" s="116"/>
      <c r="I745" s="216"/>
      <c r="P745" s="117"/>
      <c r="Q745" s="118"/>
      <c r="R745" s="118"/>
      <c r="S745" s="46"/>
      <c r="U745" s="48"/>
    </row>
    <row r="746" spans="4:21" ht="14.25" customHeight="1" x14ac:dyDescent="0.3">
      <c r="D746" s="48"/>
      <c r="F746" s="116"/>
      <c r="I746" s="216"/>
      <c r="P746" s="117"/>
      <c r="Q746" s="118"/>
      <c r="R746" s="118"/>
      <c r="S746" s="46"/>
      <c r="U746" s="48"/>
    </row>
    <row r="747" spans="4:21" ht="14.25" customHeight="1" x14ac:dyDescent="0.3">
      <c r="D747" s="48"/>
      <c r="F747" s="116"/>
      <c r="I747" s="216"/>
      <c r="P747" s="117"/>
      <c r="Q747" s="118"/>
      <c r="R747" s="118"/>
      <c r="S747" s="46"/>
      <c r="U747" s="48"/>
    </row>
    <row r="748" spans="4:21" ht="14.25" customHeight="1" x14ac:dyDescent="0.3">
      <c r="D748" s="48"/>
      <c r="F748" s="116"/>
      <c r="I748" s="216"/>
      <c r="P748" s="117"/>
      <c r="Q748" s="118"/>
      <c r="R748" s="118"/>
      <c r="S748" s="46"/>
      <c r="U748" s="48"/>
    </row>
    <row r="749" spans="4:21" ht="14.25" customHeight="1" x14ac:dyDescent="0.3">
      <c r="D749" s="48"/>
      <c r="F749" s="116"/>
      <c r="I749" s="216"/>
      <c r="P749" s="117"/>
      <c r="Q749" s="118"/>
      <c r="R749" s="118"/>
      <c r="S749" s="46"/>
      <c r="U749" s="48"/>
    </row>
    <row r="750" spans="4:21" ht="14.25" customHeight="1" x14ac:dyDescent="0.3">
      <c r="D750" s="48"/>
      <c r="F750" s="116"/>
      <c r="I750" s="216"/>
      <c r="P750" s="117"/>
      <c r="Q750" s="118"/>
      <c r="R750" s="118"/>
      <c r="S750" s="46"/>
      <c r="U750" s="48"/>
    </row>
    <row r="751" spans="4:21" ht="14.25" customHeight="1" x14ac:dyDescent="0.3">
      <c r="D751" s="48"/>
      <c r="F751" s="116"/>
      <c r="I751" s="216"/>
      <c r="P751" s="117"/>
      <c r="Q751" s="118"/>
      <c r="R751" s="118"/>
      <c r="S751" s="46"/>
      <c r="U751" s="48"/>
    </row>
    <row r="752" spans="4:21" ht="14.25" customHeight="1" x14ac:dyDescent="0.3">
      <c r="D752" s="48"/>
      <c r="F752" s="116"/>
      <c r="I752" s="216"/>
      <c r="P752" s="117"/>
      <c r="Q752" s="118"/>
      <c r="R752" s="118"/>
      <c r="S752" s="46"/>
      <c r="U752" s="48"/>
    </row>
    <row r="753" spans="4:21" ht="14.25" customHeight="1" x14ac:dyDescent="0.3">
      <c r="D753" s="48"/>
      <c r="F753" s="116"/>
      <c r="I753" s="216"/>
      <c r="P753" s="117"/>
      <c r="Q753" s="118"/>
      <c r="R753" s="118"/>
      <c r="S753" s="46"/>
      <c r="U753" s="48"/>
    </row>
    <row r="754" spans="4:21" ht="14.25" customHeight="1" x14ac:dyDescent="0.3">
      <c r="D754" s="48"/>
      <c r="F754" s="116"/>
      <c r="I754" s="216"/>
      <c r="P754" s="117"/>
      <c r="Q754" s="118"/>
      <c r="R754" s="118"/>
      <c r="S754" s="46"/>
      <c r="U754" s="48"/>
    </row>
    <row r="755" spans="4:21" ht="14.25" customHeight="1" x14ac:dyDescent="0.3">
      <c r="D755" s="48"/>
      <c r="F755" s="116"/>
      <c r="I755" s="216"/>
      <c r="P755" s="117"/>
      <c r="Q755" s="118"/>
      <c r="R755" s="118"/>
      <c r="S755" s="46"/>
      <c r="U755" s="48"/>
    </row>
    <row r="756" spans="4:21" ht="14.25" customHeight="1" x14ac:dyDescent="0.3">
      <c r="D756" s="48"/>
      <c r="F756" s="116"/>
      <c r="I756" s="216"/>
      <c r="P756" s="117"/>
      <c r="Q756" s="118"/>
      <c r="R756" s="118"/>
      <c r="S756" s="46"/>
      <c r="U756" s="48"/>
    </row>
    <row r="757" spans="4:21" ht="14.25" customHeight="1" x14ac:dyDescent="0.3">
      <c r="D757" s="48"/>
      <c r="F757" s="116"/>
      <c r="I757" s="216"/>
      <c r="P757" s="117"/>
      <c r="Q757" s="118"/>
      <c r="R757" s="118"/>
      <c r="S757" s="46"/>
      <c r="U757" s="48"/>
    </row>
    <row r="758" spans="4:21" ht="14.25" customHeight="1" x14ac:dyDescent="0.3">
      <c r="D758" s="48"/>
      <c r="F758" s="116"/>
      <c r="I758" s="216"/>
      <c r="P758" s="117"/>
      <c r="Q758" s="118"/>
      <c r="R758" s="118"/>
      <c r="S758" s="46"/>
      <c r="U758" s="48"/>
    </row>
    <row r="759" spans="4:21" ht="14.25" customHeight="1" x14ac:dyDescent="0.3">
      <c r="D759" s="48"/>
      <c r="F759" s="116"/>
      <c r="I759" s="216"/>
      <c r="P759" s="117"/>
      <c r="Q759" s="118"/>
      <c r="R759" s="118"/>
      <c r="S759" s="46"/>
      <c r="U759" s="48"/>
    </row>
    <row r="760" spans="4:21" ht="14.25" customHeight="1" x14ac:dyDescent="0.3">
      <c r="D760" s="48"/>
      <c r="F760" s="116"/>
      <c r="I760" s="216"/>
      <c r="P760" s="117"/>
      <c r="Q760" s="118"/>
      <c r="R760" s="118"/>
      <c r="S760" s="46"/>
      <c r="U760" s="48"/>
    </row>
    <row r="761" spans="4:21" ht="14.25" customHeight="1" x14ac:dyDescent="0.3">
      <c r="D761" s="48"/>
      <c r="F761" s="116"/>
      <c r="I761" s="216"/>
      <c r="P761" s="117"/>
      <c r="Q761" s="118"/>
      <c r="R761" s="118"/>
      <c r="S761" s="46"/>
      <c r="U761" s="48"/>
    </row>
    <row r="762" spans="4:21" ht="14.25" customHeight="1" x14ac:dyDescent="0.3">
      <c r="D762" s="48"/>
      <c r="F762" s="116"/>
      <c r="I762" s="216"/>
      <c r="P762" s="117"/>
      <c r="Q762" s="118"/>
      <c r="R762" s="118"/>
      <c r="S762" s="46"/>
      <c r="U762" s="48"/>
    </row>
    <row r="763" spans="4:21" ht="14.25" customHeight="1" x14ac:dyDescent="0.3">
      <c r="D763" s="48"/>
      <c r="F763" s="116"/>
      <c r="I763" s="216"/>
      <c r="P763" s="117"/>
      <c r="Q763" s="118"/>
      <c r="R763" s="118"/>
      <c r="S763" s="46"/>
      <c r="U763" s="48"/>
    </row>
    <row r="764" spans="4:21" ht="14.25" customHeight="1" x14ac:dyDescent="0.3">
      <c r="D764" s="48"/>
      <c r="F764" s="116"/>
      <c r="I764" s="216"/>
      <c r="P764" s="117"/>
      <c r="Q764" s="118"/>
      <c r="R764" s="118"/>
      <c r="S764" s="46"/>
      <c r="U764" s="48"/>
    </row>
    <row r="765" spans="4:21" ht="14.25" customHeight="1" x14ac:dyDescent="0.3">
      <c r="D765" s="48"/>
      <c r="F765" s="116"/>
      <c r="I765" s="216"/>
      <c r="P765" s="117"/>
      <c r="Q765" s="118"/>
      <c r="R765" s="118"/>
      <c r="S765" s="46"/>
      <c r="U765" s="48"/>
    </row>
    <row r="766" spans="4:21" ht="14.25" customHeight="1" x14ac:dyDescent="0.3">
      <c r="D766" s="48"/>
      <c r="F766" s="116"/>
      <c r="I766" s="216"/>
      <c r="P766" s="117"/>
      <c r="Q766" s="118"/>
      <c r="R766" s="118"/>
      <c r="S766" s="46"/>
      <c r="U766" s="48"/>
    </row>
    <row r="767" spans="4:21" ht="14.25" customHeight="1" x14ac:dyDescent="0.3">
      <c r="D767" s="48"/>
      <c r="F767" s="116"/>
      <c r="I767" s="216"/>
      <c r="P767" s="117"/>
      <c r="Q767" s="118"/>
      <c r="R767" s="118"/>
      <c r="S767" s="46"/>
      <c r="U767" s="48"/>
    </row>
    <row r="768" spans="4:21" ht="14.25" customHeight="1" x14ac:dyDescent="0.3">
      <c r="D768" s="48"/>
      <c r="F768" s="116"/>
      <c r="I768" s="216"/>
      <c r="P768" s="117"/>
      <c r="Q768" s="118"/>
      <c r="R768" s="118"/>
      <c r="S768" s="46"/>
      <c r="U768" s="48"/>
    </row>
    <row r="769" spans="4:21" ht="14.25" customHeight="1" x14ac:dyDescent="0.3">
      <c r="D769" s="48"/>
      <c r="F769" s="116"/>
      <c r="I769" s="216"/>
      <c r="P769" s="117"/>
      <c r="Q769" s="118"/>
      <c r="R769" s="118"/>
      <c r="S769" s="46"/>
      <c r="U769" s="48"/>
    </row>
    <row r="770" spans="4:21" ht="14.25" customHeight="1" x14ac:dyDescent="0.3">
      <c r="D770" s="48"/>
      <c r="F770" s="116"/>
      <c r="I770" s="216"/>
      <c r="P770" s="117"/>
      <c r="Q770" s="118"/>
      <c r="R770" s="118"/>
      <c r="S770" s="46"/>
      <c r="U770" s="48"/>
    </row>
    <row r="771" spans="4:21" ht="14.25" customHeight="1" x14ac:dyDescent="0.3">
      <c r="D771" s="48"/>
      <c r="F771" s="116"/>
      <c r="I771" s="216"/>
      <c r="P771" s="117"/>
      <c r="Q771" s="118"/>
      <c r="R771" s="118"/>
      <c r="S771" s="46"/>
      <c r="U771" s="48"/>
    </row>
    <row r="772" spans="4:21" ht="14.25" customHeight="1" x14ac:dyDescent="0.3">
      <c r="D772" s="48"/>
      <c r="F772" s="116"/>
      <c r="I772" s="216"/>
      <c r="P772" s="117"/>
      <c r="Q772" s="118"/>
      <c r="R772" s="118"/>
      <c r="S772" s="46"/>
      <c r="U772" s="48"/>
    </row>
    <row r="773" spans="4:21" ht="14.25" customHeight="1" x14ac:dyDescent="0.3">
      <c r="D773" s="48"/>
      <c r="F773" s="116"/>
      <c r="I773" s="216"/>
      <c r="P773" s="117"/>
      <c r="Q773" s="118"/>
      <c r="R773" s="118"/>
      <c r="S773" s="46"/>
      <c r="U773" s="48"/>
    </row>
    <row r="774" spans="4:21" ht="14.25" customHeight="1" x14ac:dyDescent="0.3">
      <c r="D774" s="48"/>
      <c r="F774" s="116"/>
      <c r="I774" s="216"/>
      <c r="P774" s="117"/>
      <c r="Q774" s="118"/>
      <c r="R774" s="118"/>
      <c r="S774" s="46"/>
      <c r="U774" s="48"/>
    </row>
    <row r="775" spans="4:21" ht="14.25" customHeight="1" x14ac:dyDescent="0.3">
      <c r="D775" s="48"/>
      <c r="F775" s="116"/>
      <c r="I775" s="216"/>
      <c r="P775" s="117"/>
      <c r="Q775" s="118"/>
      <c r="R775" s="118"/>
      <c r="S775" s="46"/>
      <c r="U775" s="48"/>
    </row>
    <row r="776" spans="4:21" ht="14.25" customHeight="1" x14ac:dyDescent="0.3">
      <c r="D776" s="48"/>
      <c r="F776" s="116"/>
      <c r="I776" s="216"/>
      <c r="P776" s="117"/>
      <c r="Q776" s="118"/>
      <c r="R776" s="118"/>
      <c r="S776" s="46"/>
      <c r="U776" s="48"/>
    </row>
    <row r="777" spans="4:21" ht="14.25" customHeight="1" x14ac:dyDescent="0.3">
      <c r="D777" s="48"/>
      <c r="F777" s="116"/>
      <c r="I777" s="216"/>
      <c r="P777" s="117"/>
      <c r="Q777" s="118"/>
      <c r="R777" s="118"/>
      <c r="S777" s="46"/>
      <c r="U777" s="48"/>
    </row>
    <row r="778" spans="4:21" ht="14.25" customHeight="1" x14ac:dyDescent="0.3">
      <c r="D778" s="48"/>
      <c r="F778" s="116"/>
      <c r="I778" s="216"/>
      <c r="P778" s="117"/>
      <c r="Q778" s="118"/>
      <c r="R778" s="118"/>
      <c r="S778" s="46"/>
      <c r="U778" s="48"/>
    </row>
    <row r="779" spans="4:21" ht="14.25" customHeight="1" x14ac:dyDescent="0.3">
      <c r="D779" s="48"/>
      <c r="F779" s="116"/>
      <c r="I779" s="216"/>
      <c r="P779" s="117"/>
      <c r="Q779" s="118"/>
      <c r="R779" s="118"/>
      <c r="S779" s="46"/>
      <c r="U779" s="48"/>
    </row>
    <row r="780" spans="4:21" ht="14.25" customHeight="1" x14ac:dyDescent="0.3">
      <c r="D780" s="48"/>
      <c r="F780" s="116"/>
      <c r="I780" s="216"/>
      <c r="P780" s="117"/>
      <c r="Q780" s="118"/>
      <c r="R780" s="118"/>
      <c r="S780" s="46"/>
      <c r="U780" s="48"/>
    </row>
    <row r="781" spans="4:21" ht="14.25" customHeight="1" x14ac:dyDescent="0.3">
      <c r="D781" s="48"/>
      <c r="F781" s="116"/>
      <c r="I781" s="216"/>
      <c r="P781" s="117"/>
      <c r="Q781" s="118"/>
      <c r="R781" s="118"/>
      <c r="S781" s="46"/>
      <c r="U781" s="48"/>
    </row>
    <row r="782" spans="4:21" ht="14.25" customHeight="1" x14ac:dyDescent="0.3">
      <c r="D782" s="48"/>
      <c r="F782" s="116"/>
      <c r="I782" s="216"/>
      <c r="P782" s="117"/>
      <c r="Q782" s="118"/>
      <c r="R782" s="118"/>
      <c r="S782" s="46"/>
      <c r="U782" s="48"/>
    </row>
    <row r="783" spans="4:21" ht="14.25" customHeight="1" x14ac:dyDescent="0.3">
      <c r="D783" s="48"/>
      <c r="F783" s="116"/>
      <c r="I783" s="216"/>
      <c r="P783" s="117"/>
      <c r="Q783" s="118"/>
      <c r="R783" s="118"/>
      <c r="S783" s="46"/>
      <c r="U783" s="48"/>
    </row>
    <row r="784" spans="4:21" ht="14.25" customHeight="1" x14ac:dyDescent="0.3">
      <c r="D784" s="48"/>
      <c r="F784" s="116"/>
      <c r="I784" s="216"/>
      <c r="P784" s="117"/>
      <c r="Q784" s="118"/>
      <c r="R784" s="118"/>
      <c r="S784" s="46"/>
      <c r="U784" s="48"/>
    </row>
    <row r="785" spans="4:21" ht="14.25" customHeight="1" x14ac:dyDescent="0.3">
      <c r="D785" s="48"/>
      <c r="F785" s="116"/>
      <c r="I785" s="216"/>
      <c r="P785" s="117"/>
      <c r="Q785" s="118"/>
      <c r="R785" s="118"/>
      <c r="S785" s="46"/>
      <c r="U785" s="48"/>
    </row>
    <row r="786" spans="4:21" ht="14.25" customHeight="1" x14ac:dyDescent="0.3">
      <c r="D786" s="48"/>
      <c r="F786" s="116"/>
      <c r="I786" s="216"/>
      <c r="P786" s="117"/>
      <c r="Q786" s="118"/>
      <c r="R786" s="118"/>
      <c r="S786" s="46"/>
      <c r="U786" s="48"/>
    </row>
    <row r="787" spans="4:21" ht="14.25" customHeight="1" x14ac:dyDescent="0.3">
      <c r="D787" s="48"/>
      <c r="F787" s="116"/>
      <c r="I787" s="216"/>
      <c r="P787" s="117"/>
      <c r="Q787" s="118"/>
      <c r="R787" s="118"/>
      <c r="S787" s="46"/>
      <c r="U787" s="48"/>
    </row>
    <row r="788" spans="4:21" ht="14.25" customHeight="1" x14ac:dyDescent="0.3">
      <c r="D788" s="48"/>
      <c r="F788" s="116"/>
      <c r="I788" s="216"/>
      <c r="P788" s="117"/>
      <c r="Q788" s="118"/>
      <c r="R788" s="118"/>
      <c r="S788" s="46"/>
      <c r="U788" s="48"/>
    </row>
    <row r="789" spans="4:21" ht="14.25" customHeight="1" x14ac:dyDescent="0.3">
      <c r="D789" s="48"/>
      <c r="F789" s="116"/>
      <c r="I789" s="216"/>
      <c r="P789" s="117"/>
      <c r="Q789" s="118"/>
      <c r="R789" s="118"/>
      <c r="S789" s="46"/>
      <c r="U789" s="48"/>
    </row>
    <row r="790" spans="4:21" ht="14.25" customHeight="1" x14ac:dyDescent="0.3">
      <c r="D790" s="48"/>
      <c r="F790" s="116"/>
      <c r="I790" s="216"/>
      <c r="P790" s="117"/>
      <c r="Q790" s="118"/>
      <c r="R790" s="118"/>
      <c r="S790" s="46"/>
      <c r="U790" s="48"/>
    </row>
    <row r="791" spans="4:21" ht="14.25" customHeight="1" x14ac:dyDescent="0.3">
      <c r="D791" s="48"/>
      <c r="F791" s="116"/>
      <c r="I791" s="216"/>
      <c r="P791" s="117"/>
      <c r="Q791" s="118"/>
      <c r="R791" s="118"/>
      <c r="S791" s="46"/>
      <c r="U791" s="48"/>
    </row>
    <row r="792" spans="4:21" ht="14.25" customHeight="1" x14ac:dyDescent="0.3">
      <c r="D792" s="48"/>
      <c r="F792" s="116"/>
      <c r="I792" s="216"/>
      <c r="P792" s="117"/>
      <c r="Q792" s="118"/>
      <c r="R792" s="118"/>
      <c r="S792" s="46"/>
      <c r="U792" s="48"/>
    </row>
    <row r="793" spans="4:21" ht="14.25" customHeight="1" x14ac:dyDescent="0.3">
      <c r="D793" s="48"/>
      <c r="F793" s="116"/>
      <c r="I793" s="216"/>
      <c r="P793" s="117"/>
      <c r="Q793" s="118"/>
      <c r="R793" s="118"/>
      <c r="S793" s="46"/>
      <c r="U793" s="48"/>
    </row>
    <row r="794" spans="4:21" ht="14.25" customHeight="1" x14ac:dyDescent="0.3">
      <c r="D794" s="48"/>
      <c r="F794" s="116"/>
      <c r="I794" s="216"/>
      <c r="P794" s="117"/>
      <c r="Q794" s="118"/>
      <c r="R794" s="118"/>
      <c r="S794" s="46"/>
      <c r="U794" s="48"/>
    </row>
    <row r="795" spans="4:21" ht="14.25" customHeight="1" x14ac:dyDescent="0.3">
      <c r="D795" s="48"/>
      <c r="F795" s="116"/>
      <c r="I795" s="216"/>
      <c r="P795" s="117"/>
      <c r="Q795" s="118"/>
      <c r="R795" s="118"/>
      <c r="S795" s="46"/>
      <c r="U795" s="48"/>
    </row>
    <row r="796" spans="4:21" ht="14.25" customHeight="1" x14ac:dyDescent="0.3">
      <c r="D796" s="48"/>
      <c r="F796" s="116"/>
      <c r="I796" s="216"/>
      <c r="P796" s="117"/>
      <c r="Q796" s="118"/>
      <c r="R796" s="118"/>
      <c r="S796" s="46"/>
      <c r="U796" s="48"/>
    </row>
    <row r="797" spans="4:21" ht="14.25" customHeight="1" x14ac:dyDescent="0.3">
      <c r="D797" s="48"/>
      <c r="F797" s="116"/>
      <c r="I797" s="216"/>
      <c r="P797" s="117"/>
      <c r="Q797" s="118"/>
      <c r="R797" s="118"/>
      <c r="S797" s="46"/>
      <c r="U797" s="48"/>
    </row>
    <row r="798" spans="4:21" ht="14.25" customHeight="1" x14ac:dyDescent="0.3">
      <c r="D798" s="48"/>
      <c r="F798" s="116"/>
      <c r="I798" s="216"/>
      <c r="P798" s="117"/>
      <c r="Q798" s="118"/>
      <c r="R798" s="118"/>
      <c r="S798" s="46"/>
      <c r="U798" s="48"/>
    </row>
    <row r="799" spans="4:21" ht="14.25" customHeight="1" x14ac:dyDescent="0.3">
      <c r="D799" s="48"/>
      <c r="F799" s="116"/>
      <c r="I799" s="216"/>
      <c r="P799" s="117"/>
      <c r="Q799" s="118"/>
      <c r="R799" s="118"/>
      <c r="S799" s="46"/>
      <c r="U799" s="48"/>
    </row>
    <row r="800" spans="4:21" ht="14.25" customHeight="1" x14ac:dyDescent="0.3">
      <c r="D800" s="48"/>
      <c r="F800" s="116"/>
      <c r="I800" s="216"/>
      <c r="P800" s="117"/>
      <c r="Q800" s="118"/>
      <c r="R800" s="118"/>
      <c r="S800" s="46"/>
      <c r="U800" s="48"/>
    </row>
    <row r="801" spans="4:21" ht="14.25" customHeight="1" x14ac:dyDescent="0.3">
      <c r="D801" s="48"/>
      <c r="F801" s="116"/>
      <c r="I801" s="216"/>
      <c r="P801" s="117"/>
      <c r="Q801" s="118"/>
      <c r="R801" s="118"/>
      <c r="S801" s="46"/>
      <c r="U801" s="48"/>
    </row>
    <row r="802" spans="4:21" ht="14.25" customHeight="1" x14ac:dyDescent="0.3">
      <c r="D802" s="48"/>
      <c r="F802" s="116"/>
      <c r="I802" s="216"/>
      <c r="P802" s="117"/>
      <c r="Q802" s="118"/>
      <c r="R802" s="118"/>
      <c r="S802" s="46"/>
      <c r="U802" s="48"/>
    </row>
    <row r="803" spans="4:21" ht="14.25" customHeight="1" x14ac:dyDescent="0.3">
      <c r="D803" s="48"/>
      <c r="F803" s="116"/>
      <c r="I803" s="216"/>
      <c r="P803" s="117"/>
      <c r="Q803" s="118"/>
      <c r="R803" s="118"/>
      <c r="S803" s="46"/>
      <c r="U803" s="48"/>
    </row>
    <row r="804" spans="4:21" ht="14.25" customHeight="1" x14ac:dyDescent="0.3">
      <c r="D804" s="48"/>
      <c r="F804" s="116"/>
      <c r="I804" s="216"/>
      <c r="P804" s="117"/>
      <c r="Q804" s="118"/>
      <c r="R804" s="118"/>
      <c r="S804" s="46"/>
      <c r="U804" s="48"/>
    </row>
    <row r="805" spans="4:21" ht="14.25" customHeight="1" x14ac:dyDescent="0.3">
      <c r="D805" s="48"/>
      <c r="F805" s="116"/>
      <c r="I805" s="216"/>
      <c r="P805" s="117"/>
      <c r="Q805" s="118"/>
      <c r="R805" s="118"/>
      <c r="S805" s="46"/>
      <c r="U805" s="48"/>
    </row>
    <row r="806" spans="4:21" ht="14.25" customHeight="1" x14ac:dyDescent="0.3">
      <c r="D806" s="48"/>
      <c r="F806" s="116"/>
      <c r="I806" s="216"/>
      <c r="P806" s="117"/>
      <c r="Q806" s="118"/>
      <c r="R806" s="118"/>
      <c r="S806" s="46"/>
      <c r="U806" s="48"/>
    </row>
    <row r="807" spans="4:21" ht="14.25" customHeight="1" x14ac:dyDescent="0.3">
      <c r="D807" s="48"/>
      <c r="F807" s="116"/>
      <c r="I807" s="216"/>
      <c r="P807" s="117"/>
      <c r="Q807" s="118"/>
      <c r="R807" s="118"/>
      <c r="S807" s="46"/>
      <c r="U807" s="48"/>
    </row>
    <row r="808" spans="4:21" ht="14.25" customHeight="1" x14ac:dyDescent="0.3">
      <c r="D808" s="48"/>
      <c r="F808" s="116"/>
      <c r="I808" s="216"/>
      <c r="P808" s="117"/>
      <c r="Q808" s="118"/>
      <c r="R808" s="118"/>
      <c r="S808" s="46"/>
      <c r="U808" s="48"/>
    </row>
    <row r="809" spans="4:21" ht="14.25" customHeight="1" x14ac:dyDescent="0.3">
      <c r="D809" s="48"/>
      <c r="F809" s="116"/>
      <c r="I809" s="216"/>
      <c r="P809" s="117"/>
      <c r="Q809" s="118"/>
      <c r="R809" s="118"/>
      <c r="S809" s="46"/>
      <c r="U809" s="48"/>
    </row>
    <row r="810" spans="4:21" ht="14.25" customHeight="1" x14ac:dyDescent="0.3">
      <c r="D810" s="48"/>
      <c r="F810" s="116"/>
      <c r="I810" s="216"/>
      <c r="P810" s="117"/>
      <c r="Q810" s="118"/>
      <c r="R810" s="118"/>
      <c r="S810" s="46"/>
      <c r="U810" s="48"/>
    </row>
    <row r="811" spans="4:21" ht="14.25" customHeight="1" x14ac:dyDescent="0.3">
      <c r="D811" s="48"/>
      <c r="F811" s="116"/>
      <c r="I811" s="216"/>
      <c r="P811" s="117"/>
      <c r="Q811" s="118"/>
      <c r="R811" s="118"/>
      <c r="S811" s="46"/>
      <c r="U811" s="48"/>
    </row>
    <row r="812" spans="4:21" ht="14.25" customHeight="1" x14ac:dyDescent="0.3">
      <c r="D812" s="48"/>
      <c r="F812" s="116"/>
      <c r="I812" s="216"/>
      <c r="P812" s="117"/>
      <c r="Q812" s="118"/>
      <c r="R812" s="118"/>
      <c r="S812" s="46"/>
      <c r="U812" s="48"/>
    </row>
    <row r="813" spans="4:21" ht="14.25" customHeight="1" x14ac:dyDescent="0.3">
      <c r="D813" s="48"/>
      <c r="F813" s="116"/>
      <c r="I813" s="216"/>
      <c r="P813" s="117"/>
      <c r="Q813" s="118"/>
      <c r="R813" s="118"/>
      <c r="S813" s="46"/>
      <c r="U813" s="48"/>
    </row>
    <row r="814" spans="4:21" ht="14.25" customHeight="1" x14ac:dyDescent="0.3">
      <c r="D814" s="48"/>
      <c r="F814" s="116"/>
      <c r="I814" s="216"/>
      <c r="P814" s="117"/>
      <c r="Q814" s="118"/>
      <c r="R814" s="118"/>
      <c r="S814" s="46"/>
      <c r="U814" s="48"/>
    </row>
    <row r="815" spans="4:21" ht="14.25" customHeight="1" x14ac:dyDescent="0.3">
      <c r="D815" s="48"/>
      <c r="F815" s="116"/>
      <c r="I815" s="216"/>
      <c r="P815" s="117"/>
      <c r="Q815" s="118"/>
      <c r="R815" s="118"/>
      <c r="S815" s="46"/>
      <c r="U815" s="48"/>
    </row>
    <row r="816" spans="4:21" ht="14.25" customHeight="1" x14ac:dyDescent="0.3">
      <c r="D816" s="48"/>
      <c r="F816" s="116"/>
      <c r="I816" s="216"/>
      <c r="P816" s="117"/>
      <c r="Q816" s="118"/>
      <c r="R816" s="118"/>
      <c r="S816" s="46"/>
      <c r="U816" s="48"/>
    </row>
    <row r="817" spans="4:21" ht="14.25" customHeight="1" x14ac:dyDescent="0.3">
      <c r="D817" s="48"/>
      <c r="F817" s="116"/>
      <c r="I817" s="216"/>
      <c r="P817" s="117"/>
      <c r="Q817" s="118"/>
      <c r="R817" s="118"/>
      <c r="S817" s="46"/>
      <c r="U817" s="48"/>
    </row>
    <row r="818" spans="4:21" ht="14.25" customHeight="1" x14ac:dyDescent="0.3">
      <c r="D818" s="48"/>
      <c r="F818" s="116"/>
      <c r="I818" s="216"/>
      <c r="P818" s="117"/>
      <c r="Q818" s="118"/>
      <c r="R818" s="118"/>
      <c r="S818" s="46"/>
      <c r="U818" s="48"/>
    </row>
    <row r="819" spans="4:21" ht="14.25" customHeight="1" x14ac:dyDescent="0.3">
      <c r="D819" s="48"/>
      <c r="F819" s="116"/>
      <c r="I819" s="216"/>
      <c r="P819" s="117"/>
      <c r="Q819" s="118"/>
      <c r="R819" s="118"/>
      <c r="S819" s="46"/>
      <c r="U819" s="48"/>
    </row>
    <row r="820" spans="4:21" ht="14.25" customHeight="1" x14ac:dyDescent="0.3">
      <c r="D820" s="48"/>
      <c r="F820" s="116"/>
      <c r="I820" s="216"/>
      <c r="P820" s="117"/>
      <c r="Q820" s="118"/>
      <c r="R820" s="118"/>
      <c r="S820" s="46"/>
      <c r="U820" s="48"/>
    </row>
    <row r="821" spans="4:21" ht="14.25" customHeight="1" x14ac:dyDescent="0.3">
      <c r="D821" s="48"/>
      <c r="F821" s="116"/>
      <c r="I821" s="216"/>
      <c r="P821" s="117"/>
      <c r="Q821" s="118"/>
      <c r="R821" s="118"/>
      <c r="S821" s="46"/>
      <c r="U821" s="48"/>
    </row>
    <row r="822" spans="4:21" ht="14.25" customHeight="1" x14ac:dyDescent="0.3">
      <c r="D822" s="48"/>
      <c r="F822" s="116"/>
      <c r="I822" s="216"/>
      <c r="P822" s="117"/>
      <c r="Q822" s="118"/>
      <c r="R822" s="118"/>
      <c r="S822" s="46"/>
      <c r="U822" s="48"/>
    </row>
    <row r="823" spans="4:21" ht="14.25" customHeight="1" x14ac:dyDescent="0.3">
      <c r="D823" s="48"/>
      <c r="F823" s="116"/>
      <c r="I823" s="216"/>
      <c r="P823" s="117"/>
      <c r="Q823" s="118"/>
      <c r="R823" s="118"/>
      <c r="S823" s="46"/>
      <c r="U823" s="48"/>
    </row>
    <row r="824" spans="4:21" ht="14.25" customHeight="1" x14ac:dyDescent="0.3">
      <c r="D824" s="48"/>
      <c r="F824" s="116"/>
      <c r="I824" s="216"/>
      <c r="P824" s="117"/>
      <c r="Q824" s="118"/>
      <c r="R824" s="118"/>
      <c r="S824" s="46"/>
      <c r="U824" s="48"/>
    </row>
    <row r="825" spans="4:21" ht="14.25" customHeight="1" x14ac:dyDescent="0.3">
      <c r="D825" s="48"/>
      <c r="F825" s="116"/>
      <c r="I825" s="216"/>
      <c r="P825" s="117"/>
      <c r="Q825" s="118"/>
      <c r="R825" s="118"/>
      <c r="S825" s="46"/>
      <c r="U825" s="48"/>
    </row>
    <row r="826" spans="4:21" ht="14.25" customHeight="1" x14ac:dyDescent="0.3">
      <c r="D826" s="48"/>
      <c r="F826" s="116"/>
      <c r="I826" s="216"/>
      <c r="P826" s="117"/>
      <c r="Q826" s="118"/>
      <c r="R826" s="118"/>
      <c r="S826" s="46"/>
      <c r="U826" s="48"/>
    </row>
    <row r="827" spans="4:21" ht="14.25" customHeight="1" x14ac:dyDescent="0.3">
      <c r="D827" s="48"/>
      <c r="F827" s="116"/>
      <c r="I827" s="216"/>
      <c r="P827" s="117"/>
      <c r="Q827" s="118"/>
      <c r="R827" s="118"/>
      <c r="S827" s="46"/>
      <c r="U827" s="48"/>
    </row>
    <row r="828" spans="4:21" ht="14.25" customHeight="1" x14ac:dyDescent="0.3">
      <c r="D828" s="48"/>
      <c r="F828" s="116"/>
      <c r="I828" s="216"/>
      <c r="P828" s="117"/>
      <c r="Q828" s="118"/>
      <c r="R828" s="118"/>
      <c r="S828" s="46"/>
      <c r="U828" s="48"/>
    </row>
    <row r="829" spans="4:21" ht="14.25" customHeight="1" x14ac:dyDescent="0.3">
      <c r="D829" s="48"/>
      <c r="F829" s="116"/>
      <c r="I829" s="216"/>
      <c r="P829" s="117"/>
      <c r="Q829" s="118"/>
      <c r="R829" s="118"/>
      <c r="S829" s="46"/>
      <c r="U829" s="48"/>
    </row>
    <row r="830" spans="4:21" ht="14.25" customHeight="1" x14ac:dyDescent="0.3">
      <c r="D830" s="48"/>
      <c r="F830" s="116"/>
      <c r="I830" s="216"/>
      <c r="P830" s="117"/>
      <c r="Q830" s="118"/>
      <c r="R830" s="118"/>
      <c r="S830" s="46"/>
      <c r="U830" s="48"/>
    </row>
    <row r="831" spans="4:21" ht="14.25" customHeight="1" x14ac:dyDescent="0.3">
      <c r="D831" s="48"/>
      <c r="F831" s="116"/>
      <c r="I831" s="216"/>
      <c r="P831" s="117"/>
      <c r="Q831" s="118"/>
      <c r="R831" s="118"/>
      <c r="S831" s="46"/>
      <c r="U831" s="48"/>
    </row>
    <row r="832" spans="4:21" ht="14.25" customHeight="1" x14ac:dyDescent="0.3">
      <c r="D832" s="48"/>
      <c r="F832" s="116"/>
      <c r="I832" s="216"/>
      <c r="P832" s="117"/>
      <c r="Q832" s="118"/>
      <c r="R832" s="118"/>
      <c r="S832" s="46"/>
      <c r="U832" s="48"/>
    </row>
    <row r="833" spans="4:21" ht="14.25" customHeight="1" x14ac:dyDescent="0.3">
      <c r="D833" s="48"/>
      <c r="F833" s="116"/>
      <c r="I833" s="216"/>
      <c r="P833" s="117"/>
      <c r="Q833" s="118"/>
      <c r="R833" s="118"/>
      <c r="S833" s="46"/>
      <c r="U833" s="48"/>
    </row>
    <row r="834" spans="4:21" ht="14.25" customHeight="1" x14ac:dyDescent="0.3">
      <c r="D834" s="48"/>
      <c r="F834" s="116"/>
      <c r="I834" s="216"/>
      <c r="P834" s="117"/>
      <c r="Q834" s="118"/>
      <c r="R834" s="118"/>
      <c r="S834" s="46"/>
      <c r="U834" s="48"/>
    </row>
    <row r="835" spans="4:21" ht="14.25" customHeight="1" x14ac:dyDescent="0.3">
      <c r="D835" s="48"/>
      <c r="F835" s="116"/>
      <c r="I835" s="216"/>
      <c r="P835" s="117"/>
      <c r="Q835" s="118"/>
      <c r="R835" s="118"/>
      <c r="S835" s="46"/>
      <c r="U835" s="48"/>
    </row>
    <row r="836" spans="4:21" ht="14.25" customHeight="1" x14ac:dyDescent="0.3">
      <c r="D836" s="48"/>
      <c r="F836" s="116"/>
      <c r="I836" s="216"/>
      <c r="P836" s="117"/>
      <c r="Q836" s="118"/>
      <c r="R836" s="118"/>
      <c r="S836" s="46"/>
      <c r="U836" s="48"/>
    </row>
    <row r="837" spans="4:21" ht="14.25" customHeight="1" x14ac:dyDescent="0.3">
      <c r="D837" s="48"/>
      <c r="F837" s="116"/>
      <c r="I837" s="216"/>
      <c r="P837" s="117"/>
      <c r="Q837" s="118"/>
      <c r="R837" s="118"/>
      <c r="S837" s="46"/>
      <c r="U837" s="48"/>
    </row>
    <row r="838" spans="4:21" ht="14.25" customHeight="1" x14ac:dyDescent="0.3">
      <c r="D838" s="48"/>
      <c r="F838" s="116"/>
      <c r="I838" s="216"/>
      <c r="P838" s="117"/>
      <c r="Q838" s="118"/>
      <c r="R838" s="118"/>
      <c r="S838" s="46"/>
      <c r="U838" s="48"/>
    </row>
    <row r="839" spans="4:21" ht="14.25" customHeight="1" x14ac:dyDescent="0.3">
      <c r="D839" s="48"/>
      <c r="F839" s="116"/>
      <c r="I839" s="216"/>
      <c r="P839" s="117"/>
      <c r="Q839" s="118"/>
      <c r="R839" s="118"/>
      <c r="S839" s="46"/>
      <c r="U839" s="48"/>
    </row>
    <row r="840" spans="4:21" ht="14.25" customHeight="1" x14ac:dyDescent="0.3">
      <c r="D840" s="48"/>
      <c r="F840" s="116"/>
      <c r="I840" s="216"/>
      <c r="P840" s="117"/>
      <c r="Q840" s="118"/>
      <c r="R840" s="118"/>
      <c r="S840" s="46"/>
      <c r="U840" s="48"/>
    </row>
    <row r="841" spans="4:21" ht="14.25" customHeight="1" x14ac:dyDescent="0.3">
      <c r="D841" s="48"/>
      <c r="F841" s="116"/>
      <c r="I841" s="216"/>
      <c r="P841" s="117"/>
      <c r="Q841" s="118"/>
      <c r="R841" s="118"/>
      <c r="S841" s="46"/>
      <c r="U841" s="48"/>
    </row>
    <row r="842" spans="4:21" ht="14.25" customHeight="1" x14ac:dyDescent="0.3">
      <c r="D842" s="48"/>
      <c r="F842" s="116"/>
      <c r="I842" s="216"/>
      <c r="P842" s="117"/>
      <c r="Q842" s="118"/>
      <c r="R842" s="118"/>
      <c r="S842" s="46"/>
      <c r="U842" s="48"/>
    </row>
    <row r="843" spans="4:21" ht="14.25" customHeight="1" x14ac:dyDescent="0.3">
      <c r="D843" s="48"/>
      <c r="F843" s="116"/>
      <c r="I843" s="216"/>
      <c r="P843" s="117"/>
      <c r="Q843" s="118"/>
      <c r="R843" s="118"/>
      <c r="S843" s="46"/>
      <c r="U843" s="48"/>
    </row>
    <row r="844" spans="4:21" ht="14.25" customHeight="1" x14ac:dyDescent="0.3">
      <c r="D844" s="48"/>
      <c r="F844" s="116"/>
      <c r="I844" s="216"/>
      <c r="P844" s="117"/>
      <c r="Q844" s="118"/>
      <c r="R844" s="118"/>
      <c r="S844" s="46"/>
      <c r="U844" s="48"/>
    </row>
    <row r="845" spans="4:21" ht="14.25" customHeight="1" x14ac:dyDescent="0.3">
      <c r="D845" s="48"/>
      <c r="F845" s="116"/>
      <c r="I845" s="216"/>
      <c r="P845" s="117"/>
      <c r="Q845" s="118"/>
      <c r="R845" s="118"/>
      <c r="S845" s="46"/>
      <c r="U845" s="48"/>
    </row>
    <row r="846" spans="4:21" ht="14.25" customHeight="1" x14ac:dyDescent="0.3">
      <c r="D846" s="48"/>
      <c r="F846" s="116"/>
      <c r="I846" s="216"/>
      <c r="P846" s="117"/>
      <c r="Q846" s="118"/>
      <c r="R846" s="118"/>
      <c r="S846" s="46"/>
      <c r="U846" s="48"/>
    </row>
    <row r="847" spans="4:21" ht="14.25" customHeight="1" x14ac:dyDescent="0.3">
      <c r="D847" s="48"/>
      <c r="F847" s="116"/>
      <c r="I847" s="216"/>
      <c r="P847" s="117"/>
      <c r="Q847" s="118"/>
      <c r="R847" s="118"/>
      <c r="S847" s="46"/>
      <c r="U847" s="48"/>
    </row>
    <row r="848" spans="4:21" ht="14.25" customHeight="1" x14ac:dyDescent="0.3">
      <c r="D848" s="48"/>
      <c r="F848" s="116"/>
      <c r="I848" s="216"/>
      <c r="P848" s="117"/>
      <c r="Q848" s="118"/>
      <c r="R848" s="118"/>
      <c r="S848" s="46"/>
      <c r="U848" s="48"/>
    </row>
    <row r="849" spans="4:21" ht="14.25" customHeight="1" x14ac:dyDescent="0.3">
      <c r="D849" s="48"/>
      <c r="F849" s="116"/>
      <c r="I849" s="216"/>
      <c r="P849" s="117"/>
      <c r="Q849" s="118"/>
      <c r="R849" s="118"/>
      <c r="S849" s="46"/>
      <c r="U849" s="48"/>
    </row>
    <row r="850" spans="4:21" ht="14.25" customHeight="1" x14ac:dyDescent="0.3">
      <c r="D850" s="48"/>
      <c r="F850" s="116"/>
      <c r="I850" s="216"/>
      <c r="P850" s="117"/>
      <c r="Q850" s="118"/>
      <c r="R850" s="118"/>
      <c r="S850" s="46"/>
      <c r="U850" s="48"/>
    </row>
    <row r="851" spans="4:21" ht="14.25" customHeight="1" x14ac:dyDescent="0.3">
      <c r="D851" s="48"/>
      <c r="F851" s="116"/>
      <c r="I851" s="216"/>
      <c r="P851" s="117"/>
      <c r="Q851" s="118"/>
      <c r="R851" s="118"/>
      <c r="S851" s="46"/>
      <c r="U851" s="48"/>
    </row>
    <row r="852" spans="4:21" ht="14.25" customHeight="1" x14ac:dyDescent="0.3">
      <c r="D852" s="48"/>
      <c r="F852" s="116"/>
      <c r="I852" s="216"/>
      <c r="P852" s="117"/>
      <c r="Q852" s="118"/>
      <c r="R852" s="118"/>
      <c r="S852" s="46"/>
      <c r="U852" s="48"/>
    </row>
    <row r="853" spans="4:21" ht="14.25" customHeight="1" x14ac:dyDescent="0.3">
      <c r="D853" s="48"/>
      <c r="F853" s="116"/>
      <c r="I853" s="216"/>
      <c r="P853" s="117"/>
      <c r="Q853" s="118"/>
      <c r="R853" s="118"/>
      <c r="S853" s="46"/>
      <c r="U853" s="48"/>
    </row>
    <row r="854" spans="4:21" ht="14.25" customHeight="1" x14ac:dyDescent="0.3">
      <c r="D854" s="48"/>
      <c r="F854" s="116"/>
      <c r="I854" s="216"/>
      <c r="P854" s="117"/>
      <c r="Q854" s="118"/>
      <c r="R854" s="118"/>
      <c r="S854" s="46"/>
      <c r="U854" s="48"/>
    </row>
    <row r="855" spans="4:21" ht="14.25" customHeight="1" x14ac:dyDescent="0.3">
      <c r="D855" s="48"/>
      <c r="F855" s="116"/>
      <c r="I855" s="216"/>
      <c r="P855" s="117"/>
      <c r="Q855" s="118"/>
      <c r="R855" s="118"/>
      <c r="S855" s="46"/>
      <c r="U855" s="48"/>
    </row>
    <row r="856" spans="4:21" ht="14.25" customHeight="1" x14ac:dyDescent="0.3">
      <c r="D856" s="48"/>
      <c r="F856" s="116"/>
      <c r="I856" s="216"/>
      <c r="P856" s="117"/>
      <c r="Q856" s="118"/>
      <c r="R856" s="118"/>
      <c r="S856" s="46"/>
      <c r="U856" s="48"/>
    </row>
    <row r="857" spans="4:21" ht="14.25" customHeight="1" x14ac:dyDescent="0.3">
      <c r="D857" s="48"/>
      <c r="F857" s="116"/>
      <c r="I857" s="216"/>
      <c r="P857" s="117"/>
      <c r="Q857" s="118"/>
      <c r="R857" s="118"/>
      <c r="S857" s="46"/>
      <c r="U857" s="48"/>
    </row>
    <row r="858" spans="4:21" ht="14.25" customHeight="1" x14ac:dyDescent="0.3">
      <c r="D858" s="48"/>
      <c r="F858" s="116"/>
      <c r="I858" s="216"/>
      <c r="P858" s="117"/>
      <c r="Q858" s="118"/>
      <c r="R858" s="118"/>
      <c r="S858" s="46"/>
      <c r="U858" s="48"/>
    </row>
    <row r="859" spans="4:21" ht="14.25" customHeight="1" x14ac:dyDescent="0.3">
      <c r="D859" s="48"/>
      <c r="F859" s="116"/>
      <c r="I859" s="216"/>
      <c r="P859" s="117"/>
      <c r="Q859" s="118"/>
      <c r="R859" s="118"/>
      <c r="S859" s="46"/>
      <c r="U859" s="48"/>
    </row>
    <row r="860" spans="4:21" ht="14.25" customHeight="1" x14ac:dyDescent="0.3">
      <c r="D860" s="48"/>
      <c r="F860" s="116"/>
      <c r="I860" s="216"/>
      <c r="P860" s="117"/>
      <c r="Q860" s="118"/>
      <c r="R860" s="118"/>
      <c r="S860" s="46"/>
      <c r="U860" s="48"/>
    </row>
    <row r="861" spans="4:21" ht="14.25" customHeight="1" x14ac:dyDescent="0.3">
      <c r="D861" s="48"/>
      <c r="F861" s="116"/>
      <c r="I861" s="216"/>
      <c r="P861" s="117"/>
      <c r="Q861" s="118"/>
      <c r="R861" s="118"/>
      <c r="S861" s="46"/>
      <c r="U861" s="48"/>
    </row>
    <row r="862" spans="4:21" ht="14.25" customHeight="1" x14ac:dyDescent="0.3">
      <c r="D862" s="48"/>
      <c r="F862" s="116"/>
      <c r="I862" s="216"/>
      <c r="P862" s="117"/>
      <c r="Q862" s="118"/>
      <c r="R862" s="118"/>
      <c r="S862" s="46"/>
      <c r="U862" s="48"/>
    </row>
    <row r="863" spans="4:21" ht="14.25" customHeight="1" x14ac:dyDescent="0.3">
      <c r="D863" s="48"/>
      <c r="F863" s="116"/>
      <c r="I863" s="216"/>
      <c r="P863" s="117"/>
      <c r="Q863" s="118"/>
      <c r="R863" s="118"/>
      <c r="S863" s="46"/>
      <c r="U863" s="48"/>
    </row>
    <row r="864" spans="4:21" ht="14.25" customHeight="1" x14ac:dyDescent="0.3">
      <c r="D864" s="48"/>
      <c r="F864" s="116"/>
      <c r="I864" s="216"/>
      <c r="P864" s="117"/>
      <c r="Q864" s="118"/>
      <c r="R864" s="118"/>
      <c r="S864" s="46"/>
      <c r="U864" s="48"/>
    </row>
    <row r="865" spans="4:21" ht="14.25" customHeight="1" x14ac:dyDescent="0.3">
      <c r="D865" s="48"/>
      <c r="F865" s="116"/>
      <c r="I865" s="216"/>
      <c r="P865" s="117"/>
      <c r="Q865" s="118"/>
      <c r="R865" s="118"/>
      <c r="S865" s="46"/>
      <c r="U865" s="48"/>
    </row>
    <row r="866" spans="4:21" ht="14.25" customHeight="1" x14ac:dyDescent="0.3">
      <c r="D866" s="48"/>
      <c r="F866" s="116"/>
      <c r="I866" s="216"/>
      <c r="P866" s="117"/>
      <c r="Q866" s="118"/>
      <c r="R866" s="118"/>
      <c r="S866" s="46"/>
      <c r="U866" s="48"/>
    </row>
    <row r="867" spans="4:21" ht="14.25" customHeight="1" x14ac:dyDescent="0.3">
      <c r="D867" s="48"/>
      <c r="F867" s="116"/>
      <c r="I867" s="216"/>
      <c r="P867" s="117"/>
      <c r="Q867" s="118"/>
      <c r="R867" s="118"/>
      <c r="S867" s="46"/>
      <c r="U867" s="48"/>
    </row>
    <row r="868" spans="4:21" ht="14.25" customHeight="1" x14ac:dyDescent="0.3">
      <c r="D868" s="48"/>
      <c r="F868" s="116"/>
      <c r="I868" s="216"/>
      <c r="P868" s="117"/>
      <c r="Q868" s="118"/>
      <c r="R868" s="118"/>
      <c r="S868" s="46"/>
      <c r="U868" s="48"/>
    </row>
    <row r="869" spans="4:21" ht="14.25" customHeight="1" x14ac:dyDescent="0.3">
      <c r="D869" s="48"/>
      <c r="F869" s="116"/>
      <c r="I869" s="216"/>
      <c r="P869" s="117"/>
      <c r="Q869" s="118"/>
      <c r="R869" s="118"/>
      <c r="S869" s="46"/>
      <c r="U869" s="48"/>
    </row>
    <row r="870" spans="4:21" ht="14.25" customHeight="1" x14ac:dyDescent="0.3">
      <c r="D870" s="48"/>
      <c r="F870" s="116"/>
      <c r="I870" s="216"/>
      <c r="P870" s="117"/>
      <c r="Q870" s="118"/>
      <c r="R870" s="118"/>
      <c r="S870" s="46"/>
      <c r="U870" s="48"/>
    </row>
    <row r="871" spans="4:21" ht="14.25" customHeight="1" x14ac:dyDescent="0.3">
      <c r="D871" s="48"/>
      <c r="F871" s="116"/>
      <c r="I871" s="216"/>
      <c r="P871" s="117"/>
      <c r="Q871" s="118"/>
      <c r="R871" s="118"/>
      <c r="S871" s="46"/>
      <c r="U871" s="48"/>
    </row>
    <row r="872" spans="4:21" ht="14.25" customHeight="1" x14ac:dyDescent="0.3">
      <c r="D872" s="48"/>
      <c r="F872" s="116"/>
      <c r="I872" s="216"/>
      <c r="P872" s="117"/>
      <c r="Q872" s="118"/>
      <c r="R872" s="118"/>
      <c r="S872" s="46"/>
      <c r="U872" s="48"/>
    </row>
    <row r="873" spans="4:21" ht="14.25" customHeight="1" x14ac:dyDescent="0.3">
      <c r="D873" s="48"/>
      <c r="F873" s="116"/>
      <c r="I873" s="216"/>
      <c r="P873" s="117"/>
      <c r="Q873" s="118"/>
      <c r="R873" s="118"/>
      <c r="S873" s="46"/>
      <c r="U873" s="48"/>
    </row>
    <row r="874" spans="4:21" ht="14.25" customHeight="1" x14ac:dyDescent="0.3">
      <c r="D874" s="48"/>
      <c r="F874" s="116"/>
      <c r="I874" s="216"/>
      <c r="P874" s="117"/>
      <c r="Q874" s="118"/>
      <c r="R874" s="118"/>
      <c r="S874" s="46"/>
      <c r="U874" s="48"/>
    </row>
    <row r="875" spans="4:21" ht="14.25" customHeight="1" x14ac:dyDescent="0.3">
      <c r="D875" s="48"/>
      <c r="F875" s="116"/>
      <c r="I875" s="216"/>
      <c r="P875" s="117"/>
      <c r="Q875" s="118"/>
      <c r="R875" s="118"/>
      <c r="S875" s="46"/>
      <c r="U875" s="48"/>
    </row>
    <row r="876" spans="4:21" ht="14.25" customHeight="1" x14ac:dyDescent="0.3">
      <c r="D876" s="48"/>
      <c r="F876" s="116"/>
      <c r="I876" s="216"/>
      <c r="P876" s="117"/>
      <c r="Q876" s="118"/>
      <c r="R876" s="118"/>
      <c r="S876" s="46"/>
      <c r="U876" s="48"/>
    </row>
    <row r="877" spans="4:21" ht="14.25" customHeight="1" x14ac:dyDescent="0.3">
      <c r="D877" s="48"/>
      <c r="F877" s="116"/>
      <c r="I877" s="216"/>
      <c r="P877" s="117"/>
      <c r="Q877" s="118"/>
      <c r="R877" s="118"/>
      <c r="S877" s="46"/>
      <c r="U877" s="48"/>
    </row>
    <row r="878" spans="4:21" ht="14.25" customHeight="1" x14ac:dyDescent="0.3">
      <c r="D878" s="48"/>
      <c r="F878" s="116"/>
      <c r="I878" s="216"/>
      <c r="P878" s="117"/>
      <c r="Q878" s="118"/>
      <c r="R878" s="118"/>
      <c r="S878" s="46"/>
      <c r="U878" s="48"/>
    </row>
    <row r="879" spans="4:21" ht="14.25" customHeight="1" x14ac:dyDescent="0.3">
      <c r="D879" s="48"/>
      <c r="F879" s="116"/>
      <c r="I879" s="216"/>
      <c r="P879" s="117"/>
      <c r="Q879" s="118"/>
      <c r="R879" s="118"/>
      <c r="S879" s="46"/>
      <c r="U879" s="48"/>
    </row>
    <row r="880" spans="4:21" ht="14.25" customHeight="1" x14ac:dyDescent="0.3">
      <c r="D880" s="48"/>
      <c r="F880" s="116"/>
      <c r="I880" s="216"/>
      <c r="P880" s="117"/>
      <c r="Q880" s="118"/>
      <c r="R880" s="118"/>
      <c r="S880" s="46"/>
      <c r="U880" s="48"/>
    </row>
    <row r="881" spans="4:21" ht="14.25" customHeight="1" x14ac:dyDescent="0.3">
      <c r="D881" s="48"/>
      <c r="F881" s="116"/>
      <c r="I881" s="216"/>
      <c r="P881" s="117"/>
      <c r="Q881" s="118"/>
      <c r="R881" s="118"/>
      <c r="S881" s="46"/>
      <c r="U881" s="48"/>
    </row>
    <row r="882" spans="4:21" ht="14.25" customHeight="1" x14ac:dyDescent="0.3">
      <c r="D882" s="48"/>
      <c r="F882" s="116"/>
      <c r="I882" s="216"/>
      <c r="P882" s="117"/>
      <c r="Q882" s="118"/>
      <c r="R882" s="118"/>
      <c r="S882" s="46"/>
      <c r="U882" s="48"/>
    </row>
    <row r="883" spans="4:21" ht="14.25" customHeight="1" x14ac:dyDescent="0.3">
      <c r="D883" s="48"/>
      <c r="F883" s="116"/>
      <c r="I883" s="216"/>
      <c r="P883" s="117"/>
      <c r="Q883" s="118"/>
      <c r="R883" s="118"/>
      <c r="S883" s="46"/>
      <c r="U883" s="48"/>
    </row>
    <row r="884" spans="4:21" ht="14.25" customHeight="1" x14ac:dyDescent="0.3">
      <c r="D884" s="48"/>
      <c r="F884" s="116"/>
      <c r="I884" s="216"/>
      <c r="P884" s="117"/>
      <c r="Q884" s="118"/>
      <c r="R884" s="118"/>
      <c r="S884" s="46"/>
      <c r="U884" s="48"/>
    </row>
    <row r="885" spans="4:21" ht="14.25" customHeight="1" x14ac:dyDescent="0.3">
      <c r="D885" s="48"/>
      <c r="F885" s="116"/>
      <c r="I885" s="216"/>
      <c r="P885" s="117"/>
      <c r="Q885" s="118"/>
      <c r="R885" s="118"/>
      <c r="S885" s="46"/>
      <c r="U885" s="48"/>
    </row>
    <row r="886" spans="4:21" ht="14.25" customHeight="1" x14ac:dyDescent="0.3">
      <c r="D886" s="48"/>
      <c r="F886" s="116"/>
      <c r="I886" s="216"/>
      <c r="P886" s="117"/>
      <c r="Q886" s="118"/>
      <c r="R886" s="118"/>
      <c r="S886" s="46"/>
      <c r="U886" s="48"/>
    </row>
    <row r="887" spans="4:21" ht="14.25" customHeight="1" x14ac:dyDescent="0.3">
      <c r="D887" s="48"/>
      <c r="F887" s="116"/>
      <c r="I887" s="216"/>
      <c r="P887" s="117"/>
      <c r="Q887" s="118"/>
      <c r="R887" s="118"/>
      <c r="S887" s="46"/>
      <c r="U887" s="48"/>
    </row>
    <row r="888" spans="4:21" ht="14.25" customHeight="1" x14ac:dyDescent="0.3">
      <c r="D888" s="48"/>
      <c r="F888" s="116"/>
      <c r="I888" s="216"/>
      <c r="P888" s="117"/>
      <c r="Q888" s="118"/>
      <c r="R888" s="118"/>
      <c r="S888" s="46"/>
      <c r="U888" s="48"/>
    </row>
    <row r="889" spans="4:21" ht="14.25" customHeight="1" x14ac:dyDescent="0.3">
      <c r="D889" s="48"/>
      <c r="F889" s="116"/>
      <c r="I889" s="216"/>
      <c r="P889" s="117"/>
      <c r="Q889" s="118"/>
      <c r="R889" s="118"/>
      <c r="S889" s="46"/>
      <c r="U889" s="48"/>
    </row>
    <row r="890" spans="4:21" ht="14.25" customHeight="1" x14ac:dyDescent="0.3">
      <c r="D890" s="48"/>
      <c r="F890" s="116"/>
      <c r="I890" s="216"/>
      <c r="P890" s="117"/>
      <c r="Q890" s="118"/>
      <c r="R890" s="118"/>
      <c r="S890" s="46"/>
      <c r="U890" s="48"/>
    </row>
    <row r="891" spans="4:21" ht="14.25" customHeight="1" x14ac:dyDescent="0.3">
      <c r="D891" s="48"/>
      <c r="F891" s="116"/>
      <c r="I891" s="216"/>
      <c r="P891" s="117"/>
      <c r="Q891" s="118"/>
      <c r="R891" s="118"/>
      <c r="S891" s="46"/>
      <c r="U891" s="48"/>
    </row>
    <row r="892" spans="4:21" ht="14.25" customHeight="1" x14ac:dyDescent="0.3">
      <c r="D892" s="48"/>
      <c r="F892" s="116"/>
      <c r="I892" s="216"/>
      <c r="P892" s="117"/>
      <c r="Q892" s="118"/>
      <c r="R892" s="118"/>
      <c r="S892" s="46"/>
      <c r="U892" s="48"/>
    </row>
    <row r="893" spans="4:21" ht="14.25" customHeight="1" x14ac:dyDescent="0.3">
      <c r="D893" s="48"/>
      <c r="F893" s="116"/>
      <c r="I893" s="216"/>
      <c r="P893" s="117"/>
      <c r="Q893" s="118"/>
      <c r="R893" s="118"/>
      <c r="S893" s="46"/>
      <c r="U893" s="48"/>
    </row>
    <row r="894" spans="4:21" ht="14.25" customHeight="1" x14ac:dyDescent="0.3">
      <c r="D894" s="48"/>
      <c r="F894" s="116"/>
      <c r="I894" s="216"/>
      <c r="P894" s="117"/>
      <c r="Q894" s="118"/>
      <c r="R894" s="118"/>
      <c r="S894" s="46"/>
      <c r="U894" s="48"/>
    </row>
    <row r="895" spans="4:21" ht="14.25" customHeight="1" x14ac:dyDescent="0.3">
      <c r="D895" s="48"/>
      <c r="F895" s="116"/>
      <c r="I895" s="216"/>
      <c r="P895" s="117"/>
      <c r="Q895" s="118"/>
      <c r="R895" s="118"/>
      <c r="S895" s="46"/>
      <c r="U895" s="48"/>
    </row>
    <row r="896" spans="4:21" ht="14.25" customHeight="1" x14ac:dyDescent="0.3">
      <c r="D896" s="48"/>
      <c r="F896" s="116"/>
      <c r="I896" s="216"/>
      <c r="P896" s="117"/>
      <c r="Q896" s="118"/>
      <c r="R896" s="118"/>
      <c r="S896" s="46"/>
      <c r="U896" s="48"/>
    </row>
    <row r="897" spans="4:21" ht="14.25" customHeight="1" x14ac:dyDescent="0.3">
      <c r="D897" s="48"/>
      <c r="F897" s="116"/>
      <c r="I897" s="216"/>
      <c r="P897" s="117"/>
      <c r="Q897" s="118"/>
      <c r="R897" s="118"/>
      <c r="S897" s="46"/>
      <c r="U897" s="48"/>
    </row>
    <row r="898" spans="4:21" ht="14.25" customHeight="1" x14ac:dyDescent="0.3">
      <c r="D898" s="48"/>
      <c r="F898" s="116"/>
      <c r="I898" s="216"/>
      <c r="P898" s="117"/>
      <c r="Q898" s="118"/>
      <c r="R898" s="118"/>
      <c r="S898" s="46"/>
      <c r="U898" s="48"/>
    </row>
    <row r="899" spans="4:21" ht="14.25" customHeight="1" x14ac:dyDescent="0.3">
      <c r="D899" s="48"/>
      <c r="F899" s="116"/>
      <c r="I899" s="216"/>
      <c r="P899" s="117"/>
      <c r="Q899" s="118"/>
      <c r="R899" s="118"/>
      <c r="S899" s="46"/>
      <c r="U899" s="48"/>
    </row>
    <row r="900" spans="4:21" ht="14.25" customHeight="1" x14ac:dyDescent="0.3">
      <c r="D900" s="48"/>
      <c r="F900" s="116"/>
      <c r="I900" s="216"/>
      <c r="P900" s="117"/>
      <c r="Q900" s="118"/>
      <c r="R900" s="118"/>
      <c r="S900" s="46"/>
      <c r="U900" s="48"/>
    </row>
    <row r="901" spans="4:21" ht="14.25" customHeight="1" x14ac:dyDescent="0.3">
      <c r="D901" s="48"/>
      <c r="F901" s="116"/>
      <c r="I901" s="216"/>
      <c r="P901" s="117"/>
      <c r="Q901" s="118"/>
      <c r="R901" s="118"/>
      <c r="S901" s="46"/>
      <c r="U901" s="48"/>
    </row>
    <row r="902" spans="4:21" ht="14.25" customHeight="1" x14ac:dyDescent="0.3">
      <c r="D902" s="48"/>
      <c r="F902" s="116"/>
      <c r="I902" s="216"/>
      <c r="P902" s="117"/>
      <c r="Q902" s="118"/>
      <c r="R902" s="118"/>
      <c r="S902" s="46"/>
      <c r="U902" s="48"/>
    </row>
    <row r="903" spans="4:21" ht="14.25" customHeight="1" x14ac:dyDescent="0.3">
      <c r="D903" s="48"/>
      <c r="F903" s="116"/>
      <c r="I903" s="216"/>
      <c r="P903" s="117"/>
      <c r="Q903" s="118"/>
      <c r="R903" s="118"/>
      <c r="S903" s="46"/>
      <c r="U903" s="48"/>
    </row>
    <row r="904" spans="4:21" ht="14.25" customHeight="1" x14ac:dyDescent="0.3">
      <c r="D904" s="48"/>
      <c r="F904" s="116"/>
      <c r="I904" s="216"/>
      <c r="P904" s="117"/>
      <c r="Q904" s="118"/>
      <c r="R904" s="118"/>
      <c r="S904" s="46"/>
      <c r="U904" s="48"/>
    </row>
    <row r="905" spans="4:21" ht="14.25" customHeight="1" x14ac:dyDescent="0.3">
      <c r="D905" s="48"/>
      <c r="F905" s="116"/>
      <c r="I905" s="216"/>
      <c r="P905" s="117"/>
      <c r="Q905" s="118"/>
      <c r="R905" s="118"/>
      <c r="S905" s="46"/>
      <c r="U905" s="48"/>
    </row>
    <row r="906" spans="4:21" ht="14.25" customHeight="1" x14ac:dyDescent="0.3">
      <c r="D906" s="48"/>
      <c r="F906" s="116"/>
      <c r="I906" s="216"/>
      <c r="P906" s="117"/>
      <c r="Q906" s="118"/>
      <c r="R906" s="118"/>
      <c r="S906" s="46"/>
      <c r="U906" s="48"/>
    </row>
    <row r="907" spans="4:21" ht="14.25" customHeight="1" x14ac:dyDescent="0.3">
      <c r="D907" s="48"/>
      <c r="F907" s="116"/>
      <c r="I907" s="216"/>
      <c r="P907" s="117"/>
      <c r="Q907" s="118"/>
      <c r="R907" s="118"/>
      <c r="S907" s="46"/>
      <c r="U907" s="48"/>
    </row>
    <row r="908" spans="4:21" ht="14.25" customHeight="1" x14ac:dyDescent="0.3">
      <c r="D908" s="48"/>
      <c r="F908" s="116"/>
      <c r="I908" s="216"/>
      <c r="P908" s="117"/>
      <c r="Q908" s="118"/>
      <c r="R908" s="118"/>
      <c r="S908" s="46"/>
      <c r="U908" s="48"/>
    </row>
    <row r="909" spans="4:21" ht="14.25" customHeight="1" x14ac:dyDescent="0.3">
      <c r="D909" s="48"/>
      <c r="F909" s="116"/>
      <c r="I909" s="216"/>
      <c r="P909" s="117"/>
      <c r="Q909" s="118"/>
      <c r="R909" s="118"/>
      <c r="S909" s="46"/>
      <c r="U909" s="48"/>
    </row>
    <row r="910" spans="4:21" ht="14.25" customHeight="1" x14ac:dyDescent="0.3">
      <c r="D910" s="48"/>
      <c r="F910" s="116"/>
      <c r="I910" s="216"/>
      <c r="P910" s="117"/>
      <c r="Q910" s="118"/>
      <c r="R910" s="118"/>
      <c r="S910" s="46"/>
      <c r="U910" s="48"/>
    </row>
    <row r="911" spans="4:21" ht="14.25" customHeight="1" x14ac:dyDescent="0.3">
      <c r="D911" s="48"/>
      <c r="F911" s="116"/>
      <c r="I911" s="216"/>
      <c r="P911" s="117"/>
      <c r="Q911" s="118"/>
      <c r="R911" s="118"/>
      <c r="S911" s="46"/>
      <c r="U911" s="48"/>
    </row>
    <row r="912" spans="4:21" ht="14.25" customHeight="1" x14ac:dyDescent="0.3">
      <c r="D912" s="48"/>
      <c r="F912" s="116"/>
      <c r="I912" s="216"/>
      <c r="P912" s="117"/>
      <c r="Q912" s="118"/>
      <c r="R912" s="118"/>
      <c r="S912" s="46"/>
      <c r="U912" s="48"/>
    </row>
    <row r="913" spans="4:21" ht="14.25" customHeight="1" x14ac:dyDescent="0.3">
      <c r="D913" s="48"/>
      <c r="F913" s="116"/>
      <c r="I913" s="216"/>
      <c r="P913" s="117"/>
      <c r="Q913" s="118"/>
      <c r="R913" s="118"/>
      <c r="S913" s="46"/>
      <c r="U913" s="48"/>
    </row>
    <row r="914" spans="4:21" ht="14.25" customHeight="1" x14ac:dyDescent="0.3">
      <c r="D914" s="48"/>
      <c r="F914" s="116"/>
      <c r="I914" s="216"/>
      <c r="P914" s="117"/>
      <c r="Q914" s="118"/>
      <c r="R914" s="118"/>
      <c r="S914" s="46"/>
      <c r="U914" s="48"/>
    </row>
    <row r="915" spans="4:21" ht="14.25" customHeight="1" x14ac:dyDescent="0.3">
      <c r="D915" s="48"/>
      <c r="F915" s="116"/>
      <c r="I915" s="216"/>
      <c r="P915" s="117"/>
      <c r="Q915" s="118"/>
      <c r="R915" s="118"/>
      <c r="S915" s="46"/>
      <c r="U915" s="48"/>
    </row>
    <row r="916" spans="4:21" ht="14.25" customHeight="1" x14ac:dyDescent="0.3">
      <c r="D916" s="48"/>
      <c r="F916" s="116"/>
      <c r="I916" s="216"/>
      <c r="P916" s="117"/>
      <c r="Q916" s="118"/>
      <c r="R916" s="118"/>
      <c r="S916" s="46"/>
      <c r="U916" s="48"/>
    </row>
    <row r="917" spans="4:21" ht="14.25" customHeight="1" x14ac:dyDescent="0.3">
      <c r="D917" s="48"/>
      <c r="F917" s="116"/>
      <c r="I917" s="216"/>
      <c r="P917" s="117"/>
      <c r="Q917" s="118"/>
      <c r="R917" s="118"/>
      <c r="S917" s="46"/>
      <c r="U917" s="48"/>
    </row>
    <row r="918" spans="4:21" ht="14.25" customHeight="1" x14ac:dyDescent="0.3">
      <c r="D918" s="48"/>
      <c r="F918" s="116"/>
      <c r="I918" s="216"/>
      <c r="P918" s="117"/>
      <c r="Q918" s="118"/>
      <c r="R918" s="118"/>
      <c r="S918" s="46"/>
      <c r="U918" s="48"/>
    </row>
    <row r="919" spans="4:21" ht="14.25" customHeight="1" x14ac:dyDescent="0.3">
      <c r="D919" s="48"/>
      <c r="F919" s="116"/>
      <c r="I919" s="216"/>
      <c r="P919" s="117"/>
      <c r="Q919" s="118"/>
      <c r="R919" s="118"/>
      <c r="S919" s="46"/>
      <c r="U919" s="48"/>
    </row>
    <row r="920" spans="4:21" ht="14.25" customHeight="1" x14ac:dyDescent="0.3">
      <c r="D920" s="48"/>
      <c r="F920" s="116"/>
      <c r="I920" s="216"/>
      <c r="P920" s="117"/>
      <c r="Q920" s="118"/>
      <c r="R920" s="118"/>
      <c r="S920" s="46"/>
      <c r="U920" s="48"/>
    </row>
    <row r="921" spans="4:21" ht="14.25" customHeight="1" x14ac:dyDescent="0.3">
      <c r="D921" s="48"/>
      <c r="F921" s="116"/>
      <c r="I921" s="216"/>
      <c r="P921" s="117"/>
      <c r="Q921" s="118"/>
      <c r="R921" s="118"/>
      <c r="S921" s="46"/>
      <c r="U921" s="48"/>
    </row>
    <row r="922" spans="4:21" ht="14.25" customHeight="1" x14ac:dyDescent="0.3">
      <c r="D922" s="48"/>
      <c r="F922" s="116"/>
      <c r="I922" s="216"/>
      <c r="P922" s="117"/>
      <c r="Q922" s="118"/>
      <c r="R922" s="118"/>
      <c r="S922" s="46"/>
      <c r="U922" s="48"/>
    </row>
    <row r="923" spans="4:21" ht="14.25" customHeight="1" x14ac:dyDescent="0.3">
      <c r="D923" s="48"/>
      <c r="F923" s="116"/>
      <c r="I923" s="216"/>
      <c r="P923" s="117"/>
      <c r="Q923" s="118"/>
      <c r="R923" s="118"/>
      <c r="S923" s="46"/>
      <c r="U923" s="48"/>
    </row>
    <row r="924" spans="4:21" ht="14.25" customHeight="1" x14ac:dyDescent="0.3">
      <c r="D924" s="48"/>
      <c r="F924" s="116"/>
      <c r="I924" s="216"/>
      <c r="P924" s="117"/>
      <c r="Q924" s="118"/>
      <c r="R924" s="118"/>
      <c r="S924" s="46"/>
      <c r="U924" s="48"/>
    </row>
    <row r="925" spans="4:21" ht="14.25" customHeight="1" x14ac:dyDescent="0.3">
      <c r="D925" s="48"/>
      <c r="F925" s="116"/>
      <c r="I925" s="216"/>
      <c r="P925" s="117"/>
      <c r="Q925" s="118"/>
      <c r="R925" s="118"/>
      <c r="S925" s="46"/>
      <c r="U925" s="48"/>
    </row>
    <row r="926" spans="4:21" ht="14.25" customHeight="1" x14ac:dyDescent="0.3">
      <c r="D926" s="48"/>
      <c r="F926" s="116"/>
      <c r="I926" s="216"/>
      <c r="P926" s="117"/>
      <c r="Q926" s="118"/>
      <c r="R926" s="118"/>
      <c r="S926" s="46"/>
      <c r="U926" s="48"/>
    </row>
    <row r="927" spans="4:21" ht="14.25" customHeight="1" x14ac:dyDescent="0.3">
      <c r="D927" s="48"/>
      <c r="F927" s="116"/>
      <c r="I927" s="216"/>
      <c r="P927" s="117"/>
      <c r="Q927" s="118"/>
      <c r="R927" s="118"/>
      <c r="S927" s="46"/>
      <c r="U927" s="48"/>
    </row>
    <row r="928" spans="4:21" ht="14.25" customHeight="1" x14ac:dyDescent="0.3">
      <c r="D928" s="48"/>
      <c r="F928" s="116"/>
      <c r="I928" s="216"/>
      <c r="P928" s="117"/>
      <c r="Q928" s="118"/>
      <c r="R928" s="118"/>
      <c r="S928" s="46"/>
      <c r="U928" s="48"/>
    </row>
    <row r="929" spans="4:21" ht="14.25" customHeight="1" x14ac:dyDescent="0.3">
      <c r="D929" s="48"/>
      <c r="F929" s="116"/>
      <c r="I929" s="216"/>
      <c r="P929" s="117"/>
      <c r="Q929" s="118"/>
      <c r="R929" s="118"/>
      <c r="S929" s="46"/>
      <c r="U929" s="48"/>
    </row>
    <row r="930" spans="4:21" ht="14.25" customHeight="1" x14ac:dyDescent="0.3">
      <c r="D930" s="48"/>
      <c r="F930" s="116"/>
      <c r="I930" s="216"/>
      <c r="P930" s="117"/>
      <c r="Q930" s="118"/>
      <c r="R930" s="118"/>
      <c r="S930" s="46"/>
      <c r="U930" s="48"/>
    </row>
    <row r="931" spans="4:21" ht="14.25" customHeight="1" x14ac:dyDescent="0.3">
      <c r="D931" s="48"/>
      <c r="F931" s="116"/>
      <c r="I931" s="216"/>
      <c r="P931" s="117"/>
      <c r="Q931" s="118"/>
      <c r="R931" s="118"/>
      <c r="S931" s="46"/>
      <c r="U931" s="48"/>
    </row>
    <row r="932" spans="4:21" ht="14.25" customHeight="1" x14ac:dyDescent="0.3">
      <c r="D932" s="48"/>
      <c r="F932" s="116"/>
      <c r="I932" s="216"/>
      <c r="P932" s="117"/>
      <c r="Q932" s="118"/>
      <c r="R932" s="118"/>
      <c r="S932" s="46"/>
      <c r="U932" s="48"/>
    </row>
    <row r="933" spans="4:21" ht="14.25" customHeight="1" x14ac:dyDescent="0.3">
      <c r="D933" s="48"/>
      <c r="F933" s="116"/>
      <c r="I933" s="216"/>
      <c r="P933" s="117"/>
      <c r="Q933" s="118"/>
      <c r="R933" s="118"/>
      <c r="S933" s="46"/>
      <c r="U933" s="48"/>
    </row>
    <row r="934" spans="4:21" ht="14.25" customHeight="1" x14ac:dyDescent="0.3">
      <c r="D934" s="48"/>
      <c r="F934" s="116"/>
      <c r="I934" s="216"/>
      <c r="P934" s="117"/>
      <c r="Q934" s="118"/>
      <c r="R934" s="118"/>
      <c r="S934" s="46"/>
      <c r="U934" s="48"/>
    </row>
    <row r="935" spans="4:21" ht="14.25" customHeight="1" x14ac:dyDescent="0.3">
      <c r="D935" s="48"/>
      <c r="F935" s="116"/>
      <c r="I935" s="216"/>
      <c r="P935" s="117"/>
      <c r="Q935" s="118"/>
      <c r="R935" s="118"/>
      <c r="S935" s="46"/>
      <c r="U935" s="48"/>
    </row>
    <row r="936" spans="4:21" ht="14.25" customHeight="1" x14ac:dyDescent="0.3">
      <c r="D936" s="48"/>
      <c r="F936" s="116"/>
      <c r="I936" s="216"/>
      <c r="P936" s="117"/>
      <c r="Q936" s="118"/>
      <c r="R936" s="118"/>
      <c r="S936" s="46"/>
      <c r="U936" s="48"/>
    </row>
    <row r="937" spans="4:21" ht="14.25" customHeight="1" x14ac:dyDescent="0.3">
      <c r="D937" s="48"/>
      <c r="F937" s="116"/>
      <c r="I937" s="216"/>
      <c r="P937" s="117"/>
      <c r="Q937" s="118"/>
      <c r="R937" s="118"/>
      <c r="S937" s="46"/>
      <c r="U937" s="48"/>
    </row>
    <row r="938" spans="4:21" ht="14.25" customHeight="1" x14ac:dyDescent="0.3">
      <c r="D938" s="48"/>
      <c r="F938" s="116"/>
      <c r="I938" s="216"/>
      <c r="P938" s="117"/>
      <c r="Q938" s="118"/>
      <c r="R938" s="118"/>
      <c r="S938" s="46"/>
      <c r="U938" s="48"/>
    </row>
    <row r="939" spans="4:21" ht="14.25" customHeight="1" x14ac:dyDescent="0.3">
      <c r="D939" s="48"/>
      <c r="F939" s="116"/>
      <c r="I939" s="216"/>
      <c r="P939" s="117"/>
      <c r="Q939" s="118"/>
      <c r="R939" s="118"/>
      <c r="S939" s="46"/>
      <c r="U939" s="48"/>
    </row>
    <row r="940" spans="4:21" ht="14.25" customHeight="1" x14ac:dyDescent="0.3">
      <c r="D940" s="48"/>
      <c r="F940" s="116"/>
      <c r="I940" s="216"/>
      <c r="P940" s="117"/>
      <c r="Q940" s="118"/>
      <c r="R940" s="118"/>
      <c r="S940" s="46"/>
      <c r="U940" s="48"/>
    </row>
    <row r="941" spans="4:21" ht="14.25" customHeight="1" x14ac:dyDescent="0.3">
      <c r="D941" s="48"/>
      <c r="F941" s="116"/>
      <c r="I941" s="216"/>
      <c r="P941" s="117"/>
      <c r="Q941" s="118"/>
      <c r="R941" s="118"/>
      <c r="S941" s="46"/>
      <c r="U941" s="48"/>
    </row>
    <row r="942" spans="4:21" ht="14.25" customHeight="1" x14ac:dyDescent="0.3">
      <c r="D942" s="48"/>
      <c r="F942" s="116"/>
      <c r="I942" s="216"/>
      <c r="P942" s="117"/>
      <c r="Q942" s="118"/>
      <c r="R942" s="118"/>
      <c r="S942" s="46"/>
      <c r="U942" s="48"/>
    </row>
    <row r="943" spans="4:21" ht="14.25" customHeight="1" x14ac:dyDescent="0.3">
      <c r="D943" s="48"/>
      <c r="F943" s="116"/>
      <c r="I943" s="216"/>
      <c r="P943" s="117"/>
      <c r="Q943" s="118"/>
      <c r="R943" s="118"/>
      <c r="S943" s="46"/>
      <c r="U943" s="48"/>
    </row>
    <row r="944" spans="4:21" ht="14.25" customHeight="1" x14ac:dyDescent="0.3">
      <c r="D944" s="48"/>
      <c r="F944" s="116"/>
      <c r="I944" s="216"/>
      <c r="P944" s="117"/>
      <c r="Q944" s="118"/>
      <c r="R944" s="118"/>
      <c r="S944" s="46"/>
      <c r="U944" s="48"/>
    </row>
    <row r="945" spans="4:21" ht="14.25" customHeight="1" x14ac:dyDescent="0.3">
      <c r="D945" s="48"/>
      <c r="F945" s="116"/>
      <c r="I945" s="216"/>
      <c r="P945" s="117"/>
      <c r="Q945" s="118"/>
      <c r="R945" s="118"/>
      <c r="S945" s="46"/>
      <c r="U945" s="48"/>
    </row>
    <row r="946" spans="4:21" ht="14.25" customHeight="1" x14ac:dyDescent="0.3">
      <c r="D946" s="48"/>
      <c r="F946" s="116"/>
      <c r="I946" s="216"/>
      <c r="P946" s="117"/>
      <c r="Q946" s="118"/>
      <c r="R946" s="118"/>
      <c r="S946" s="46"/>
      <c r="U946" s="48"/>
    </row>
    <row r="947" spans="4:21" ht="14.25" customHeight="1" x14ac:dyDescent="0.3">
      <c r="D947" s="48"/>
      <c r="F947" s="116"/>
      <c r="I947" s="216"/>
      <c r="P947" s="117"/>
      <c r="Q947" s="118"/>
      <c r="R947" s="118"/>
      <c r="S947" s="46"/>
      <c r="U947" s="48"/>
    </row>
    <row r="948" spans="4:21" ht="14.25" customHeight="1" x14ac:dyDescent="0.3">
      <c r="D948" s="48"/>
      <c r="F948" s="116"/>
      <c r="I948" s="216"/>
      <c r="P948" s="117"/>
      <c r="Q948" s="118"/>
      <c r="R948" s="118"/>
      <c r="S948" s="46"/>
      <c r="U948" s="48"/>
    </row>
    <row r="949" spans="4:21" ht="14.25" customHeight="1" x14ac:dyDescent="0.3">
      <c r="D949" s="48"/>
      <c r="F949" s="116"/>
      <c r="I949" s="216"/>
      <c r="P949" s="117"/>
      <c r="Q949" s="118"/>
      <c r="R949" s="118"/>
      <c r="S949" s="46"/>
      <c r="U949" s="48"/>
    </row>
    <row r="950" spans="4:21" ht="14.25" customHeight="1" x14ac:dyDescent="0.3">
      <c r="D950" s="48"/>
      <c r="F950" s="116"/>
      <c r="I950" s="216"/>
      <c r="P950" s="117"/>
      <c r="Q950" s="118"/>
      <c r="R950" s="118"/>
      <c r="S950" s="46"/>
      <c r="U950" s="48"/>
    </row>
    <row r="951" spans="4:21" ht="14.25" customHeight="1" x14ac:dyDescent="0.3">
      <c r="D951" s="48"/>
      <c r="F951" s="116"/>
      <c r="I951" s="216"/>
      <c r="P951" s="117"/>
      <c r="Q951" s="118"/>
      <c r="R951" s="118"/>
      <c r="S951" s="46"/>
      <c r="U951" s="48"/>
    </row>
    <row r="952" spans="4:21" ht="14.25" customHeight="1" x14ac:dyDescent="0.3">
      <c r="D952" s="48"/>
      <c r="F952" s="116"/>
      <c r="I952" s="216"/>
      <c r="P952" s="117"/>
      <c r="Q952" s="118"/>
      <c r="R952" s="118"/>
      <c r="S952" s="46"/>
      <c r="U952" s="48"/>
    </row>
    <row r="953" spans="4:21" ht="14.25" customHeight="1" x14ac:dyDescent="0.3">
      <c r="D953" s="48"/>
      <c r="F953" s="116"/>
      <c r="I953" s="216"/>
      <c r="P953" s="117"/>
      <c r="Q953" s="118"/>
      <c r="R953" s="118"/>
      <c r="S953" s="46"/>
      <c r="U953" s="48"/>
    </row>
    <row r="954" spans="4:21" ht="14.25" customHeight="1" x14ac:dyDescent="0.3">
      <c r="D954" s="48"/>
      <c r="F954" s="116"/>
      <c r="I954" s="216"/>
      <c r="P954" s="117"/>
      <c r="Q954" s="118"/>
      <c r="R954" s="118"/>
      <c r="S954" s="46"/>
      <c r="U954" s="48"/>
    </row>
    <row r="955" spans="4:21" ht="14.25" customHeight="1" x14ac:dyDescent="0.3">
      <c r="D955" s="48"/>
      <c r="F955" s="116"/>
      <c r="I955" s="216"/>
      <c r="P955" s="117"/>
      <c r="Q955" s="118"/>
      <c r="R955" s="118"/>
      <c r="S955" s="46"/>
      <c r="U955" s="48"/>
    </row>
    <row r="956" spans="4:21" ht="14.25" customHeight="1" x14ac:dyDescent="0.3">
      <c r="D956" s="48"/>
      <c r="F956" s="116"/>
      <c r="I956" s="216"/>
      <c r="P956" s="117"/>
      <c r="Q956" s="118"/>
      <c r="R956" s="118"/>
      <c r="S956" s="46"/>
      <c r="U956" s="48"/>
    </row>
    <row r="957" spans="4:21" ht="14.25" customHeight="1" x14ac:dyDescent="0.3">
      <c r="D957" s="48"/>
      <c r="F957" s="116"/>
      <c r="I957" s="216"/>
      <c r="P957" s="117"/>
      <c r="Q957" s="118"/>
      <c r="R957" s="118"/>
      <c r="S957" s="46"/>
      <c r="U957" s="48"/>
    </row>
    <row r="958" spans="4:21" ht="14.25" customHeight="1" x14ac:dyDescent="0.3">
      <c r="D958" s="48"/>
      <c r="F958" s="116"/>
      <c r="I958" s="216"/>
      <c r="P958" s="117"/>
      <c r="Q958" s="118"/>
      <c r="R958" s="118"/>
      <c r="S958" s="46"/>
      <c r="U958" s="48"/>
    </row>
    <row r="959" spans="4:21" ht="14.25" customHeight="1" x14ac:dyDescent="0.3">
      <c r="D959" s="48"/>
      <c r="F959" s="116"/>
      <c r="I959" s="216"/>
      <c r="P959" s="117"/>
      <c r="Q959" s="118"/>
      <c r="R959" s="118"/>
      <c r="S959" s="46"/>
      <c r="U959" s="48"/>
    </row>
    <row r="960" spans="4:21" ht="14.25" customHeight="1" x14ac:dyDescent="0.3">
      <c r="D960" s="48"/>
      <c r="F960" s="116"/>
      <c r="I960" s="216"/>
      <c r="P960" s="117"/>
      <c r="Q960" s="118"/>
      <c r="R960" s="118"/>
      <c r="S960" s="46"/>
      <c r="U960" s="48"/>
    </row>
    <row r="961" spans="4:21" ht="14.25" customHeight="1" x14ac:dyDescent="0.3">
      <c r="D961" s="48"/>
      <c r="F961" s="116"/>
      <c r="I961" s="216"/>
      <c r="P961" s="117"/>
      <c r="Q961" s="118"/>
      <c r="R961" s="118"/>
      <c r="S961" s="46"/>
      <c r="U961" s="48"/>
    </row>
    <row r="962" spans="4:21" ht="14.25" customHeight="1" x14ac:dyDescent="0.3">
      <c r="D962" s="48"/>
      <c r="F962" s="116"/>
      <c r="I962" s="216"/>
      <c r="P962" s="117"/>
      <c r="Q962" s="118"/>
      <c r="R962" s="118"/>
      <c r="S962" s="46"/>
      <c r="U962" s="48"/>
    </row>
    <row r="963" spans="4:21" ht="14.25" customHeight="1" x14ac:dyDescent="0.3">
      <c r="D963" s="48"/>
      <c r="F963" s="116"/>
      <c r="I963" s="216"/>
      <c r="P963" s="117"/>
      <c r="Q963" s="118"/>
      <c r="R963" s="118"/>
      <c r="S963" s="46"/>
      <c r="U963" s="48"/>
    </row>
    <row r="964" spans="4:21" ht="14.25" customHeight="1" x14ac:dyDescent="0.3">
      <c r="D964" s="48"/>
      <c r="F964" s="116"/>
      <c r="I964" s="216"/>
      <c r="P964" s="117"/>
      <c r="Q964" s="118"/>
      <c r="R964" s="118"/>
      <c r="S964" s="46"/>
      <c r="U964" s="48"/>
    </row>
    <row r="965" spans="4:21" ht="14.25" customHeight="1" x14ac:dyDescent="0.3">
      <c r="D965" s="48"/>
      <c r="F965" s="116"/>
      <c r="I965" s="216"/>
      <c r="P965" s="117"/>
      <c r="Q965" s="118"/>
      <c r="R965" s="118"/>
      <c r="S965" s="46"/>
      <c r="U965" s="48"/>
    </row>
    <row r="966" spans="4:21" ht="14.25" customHeight="1" x14ac:dyDescent="0.3">
      <c r="D966" s="48"/>
      <c r="F966" s="116"/>
      <c r="I966" s="216"/>
      <c r="P966" s="117"/>
      <c r="Q966" s="118"/>
      <c r="R966" s="118"/>
      <c r="S966" s="46"/>
      <c r="U966" s="48"/>
    </row>
    <row r="967" spans="4:21" ht="14.25" customHeight="1" x14ac:dyDescent="0.3">
      <c r="D967" s="48"/>
      <c r="F967" s="116"/>
      <c r="I967" s="216"/>
      <c r="P967" s="117"/>
      <c r="Q967" s="118"/>
      <c r="R967" s="118"/>
      <c r="S967" s="46"/>
      <c r="U967" s="48"/>
    </row>
    <row r="968" spans="4:21" ht="14.25" customHeight="1" x14ac:dyDescent="0.3">
      <c r="D968" s="48"/>
      <c r="F968" s="116"/>
      <c r="I968" s="216"/>
      <c r="P968" s="117"/>
      <c r="Q968" s="118"/>
      <c r="R968" s="118"/>
      <c r="S968" s="46"/>
      <c r="U968" s="48"/>
    </row>
    <row r="969" spans="4:21" ht="14.25" customHeight="1" x14ac:dyDescent="0.3">
      <c r="D969" s="48"/>
      <c r="F969" s="116"/>
      <c r="I969" s="216"/>
      <c r="P969" s="117"/>
      <c r="Q969" s="118"/>
      <c r="R969" s="118"/>
      <c r="S969" s="46"/>
      <c r="U969" s="48"/>
    </row>
    <row r="970" spans="4:21" ht="14.25" customHeight="1" x14ac:dyDescent="0.3">
      <c r="D970" s="48"/>
      <c r="F970" s="116"/>
      <c r="I970" s="216"/>
      <c r="P970" s="117"/>
      <c r="Q970" s="118"/>
      <c r="R970" s="118"/>
      <c r="S970" s="46"/>
      <c r="U970" s="48"/>
    </row>
    <row r="971" spans="4:21" ht="14.25" customHeight="1" x14ac:dyDescent="0.3">
      <c r="D971" s="48"/>
      <c r="F971" s="116"/>
      <c r="I971" s="216"/>
      <c r="P971" s="117"/>
      <c r="Q971" s="118"/>
      <c r="R971" s="118"/>
      <c r="S971" s="46"/>
      <c r="U971" s="48"/>
    </row>
    <row r="972" spans="4:21" ht="14.25" customHeight="1" x14ac:dyDescent="0.3">
      <c r="D972" s="48"/>
      <c r="F972" s="116"/>
      <c r="I972" s="216"/>
      <c r="P972" s="117"/>
      <c r="Q972" s="118"/>
      <c r="R972" s="118"/>
      <c r="S972" s="46"/>
      <c r="U972" s="48"/>
    </row>
    <row r="973" spans="4:21" ht="14.25" customHeight="1" x14ac:dyDescent="0.3">
      <c r="D973" s="48"/>
      <c r="F973" s="116"/>
      <c r="I973" s="216"/>
      <c r="P973" s="117"/>
      <c r="Q973" s="118"/>
      <c r="R973" s="118"/>
      <c r="S973" s="46"/>
      <c r="U973" s="48"/>
    </row>
    <row r="974" spans="4:21" ht="14.25" customHeight="1" x14ac:dyDescent="0.3">
      <c r="D974" s="48"/>
      <c r="F974" s="116"/>
      <c r="I974" s="216"/>
      <c r="P974" s="117"/>
      <c r="Q974" s="118"/>
      <c r="R974" s="118"/>
      <c r="S974" s="46"/>
      <c r="U974" s="48"/>
    </row>
    <row r="975" spans="4:21" ht="14.25" customHeight="1" x14ac:dyDescent="0.3">
      <c r="D975" s="48"/>
      <c r="F975" s="116"/>
      <c r="I975" s="216"/>
      <c r="P975" s="117"/>
      <c r="Q975" s="118"/>
      <c r="R975" s="118"/>
      <c r="S975" s="46"/>
      <c r="U975" s="48"/>
    </row>
    <row r="976" spans="4:21" ht="14.25" customHeight="1" x14ac:dyDescent="0.3">
      <c r="D976" s="48"/>
      <c r="F976" s="116"/>
      <c r="I976" s="216"/>
      <c r="P976" s="117"/>
      <c r="Q976" s="118"/>
      <c r="R976" s="118"/>
      <c r="S976" s="46"/>
      <c r="U976" s="48"/>
    </row>
    <row r="977" spans="4:21" ht="14.25" customHeight="1" x14ac:dyDescent="0.3">
      <c r="D977" s="48"/>
      <c r="F977" s="116"/>
      <c r="I977" s="216"/>
      <c r="P977" s="117"/>
      <c r="Q977" s="118"/>
      <c r="R977" s="118"/>
      <c r="S977" s="46"/>
      <c r="U977" s="48"/>
    </row>
    <row r="978" spans="4:21" ht="14.25" customHeight="1" x14ac:dyDescent="0.3">
      <c r="D978" s="48"/>
      <c r="F978" s="116"/>
      <c r="I978" s="216"/>
      <c r="P978" s="117"/>
      <c r="Q978" s="118"/>
      <c r="R978" s="118"/>
      <c r="S978" s="46"/>
      <c r="U978" s="48"/>
    </row>
    <row r="979" spans="4:21" ht="14.25" customHeight="1" x14ac:dyDescent="0.3">
      <c r="D979" s="48"/>
      <c r="F979" s="116"/>
      <c r="I979" s="216"/>
      <c r="P979" s="117"/>
      <c r="Q979" s="118"/>
      <c r="R979" s="118"/>
      <c r="S979" s="46"/>
      <c r="U979" s="48"/>
    </row>
    <row r="980" spans="4:21" ht="14.25" customHeight="1" x14ac:dyDescent="0.3">
      <c r="D980" s="48"/>
      <c r="F980" s="116"/>
      <c r="I980" s="216"/>
      <c r="P980" s="117"/>
      <c r="Q980" s="118"/>
      <c r="R980" s="118"/>
      <c r="S980" s="46"/>
      <c r="U980" s="48"/>
    </row>
    <row r="981" spans="4:21" ht="14.25" customHeight="1" x14ac:dyDescent="0.3">
      <c r="D981" s="48"/>
      <c r="F981" s="116"/>
      <c r="I981" s="216"/>
      <c r="P981" s="117"/>
      <c r="Q981" s="118"/>
      <c r="R981" s="118"/>
      <c r="S981" s="46"/>
      <c r="U981" s="48"/>
    </row>
    <row r="982" spans="4:21" ht="14.25" customHeight="1" x14ac:dyDescent="0.3">
      <c r="D982" s="48"/>
      <c r="F982" s="116"/>
      <c r="I982" s="216"/>
      <c r="P982" s="117"/>
      <c r="Q982" s="118"/>
      <c r="R982" s="118"/>
      <c r="S982" s="46"/>
      <c r="U982" s="48"/>
    </row>
    <row r="983" spans="4:21" ht="14.25" customHeight="1" x14ac:dyDescent="0.3">
      <c r="D983" s="48"/>
      <c r="F983" s="116"/>
      <c r="I983" s="216"/>
      <c r="P983" s="117"/>
      <c r="Q983" s="118"/>
      <c r="R983" s="118"/>
      <c r="S983" s="46"/>
      <c r="U983" s="48"/>
    </row>
    <row r="984" spans="4:21" ht="14.25" customHeight="1" x14ac:dyDescent="0.3">
      <c r="D984" s="48"/>
      <c r="F984" s="116"/>
      <c r="I984" s="216"/>
      <c r="P984" s="117"/>
      <c r="Q984" s="118"/>
      <c r="R984" s="118"/>
      <c r="S984" s="46"/>
      <c r="U984" s="48"/>
    </row>
    <row r="985" spans="4:21" ht="14.25" customHeight="1" x14ac:dyDescent="0.3">
      <c r="D985" s="48"/>
      <c r="F985" s="116"/>
      <c r="I985" s="216"/>
      <c r="P985" s="117"/>
      <c r="Q985" s="118"/>
      <c r="R985" s="118"/>
      <c r="S985" s="46"/>
      <c r="U985" s="48"/>
    </row>
    <row r="986" spans="4:21" ht="14.25" customHeight="1" x14ac:dyDescent="0.3">
      <c r="D986" s="48"/>
      <c r="F986" s="116"/>
      <c r="I986" s="216"/>
      <c r="P986" s="117"/>
      <c r="Q986" s="118"/>
      <c r="R986" s="118"/>
      <c r="S986" s="46"/>
      <c r="U986" s="48"/>
    </row>
    <row r="987" spans="4:21" ht="14.25" customHeight="1" x14ac:dyDescent="0.3">
      <c r="D987" s="48"/>
      <c r="F987" s="116"/>
      <c r="I987" s="216"/>
      <c r="P987" s="117"/>
      <c r="Q987" s="118"/>
      <c r="R987" s="118"/>
      <c r="S987" s="46"/>
      <c r="U987" s="48"/>
    </row>
    <row r="988" spans="4:21" ht="14.25" customHeight="1" x14ac:dyDescent="0.3">
      <c r="D988" s="48"/>
      <c r="F988" s="116"/>
      <c r="I988" s="216"/>
      <c r="P988" s="117"/>
      <c r="Q988" s="118"/>
      <c r="R988" s="118"/>
      <c r="S988" s="46"/>
      <c r="U988" s="48"/>
    </row>
    <row r="989" spans="4:21" ht="14.25" customHeight="1" x14ac:dyDescent="0.3">
      <c r="D989" s="48"/>
      <c r="F989" s="116"/>
      <c r="I989" s="216"/>
      <c r="P989" s="117"/>
      <c r="Q989" s="118"/>
      <c r="R989" s="118"/>
      <c r="S989" s="46"/>
      <c r="U989" s="48"/>
    </row>
    <row r="990" spans="4:21" ht="14.25" customHeight="1" x14ac:dyDescent="0.3">
      <c r="D990" s="48"/>
      <c r="F990" s="116"/>
      <c r="I990" s="216"/>
      <c r="P990" s="117"/>
      <c r="Q990" s="118"/>
      <c r="R990" s="118"/>
      <c r="S990" s="46"/>
      <c r="U990" s="48"/>
    </row>
    <row r="991" spans="4:21" ht="14.25" customHeight="1" x14ac:dyDescent="0.3">
      <c r="D991" s="48"/>
      <c r="F991" s="116"/>
      <c r="I991" s="216"/>
      <c r="P991" s="117"/>
      <c r="Q991" s="118"/>
      <c r="R991" s="118"/>
      <c r="S991" s="46"/>
      <c r="U991" s="48"/>
    </row>
    <row r="992" spans="4:21" ht="14.25" customHeight="1" x14ac:dyDescent="0.3">
      <c r="D992" s="48"/>
      <c r="F992" s="116"/>
      <c r="I992" s="216"/>
      <c r="P992" s="117"/>
      <c r="Q992" s="118"/>
      <c r="R992" s="118"/>
      <c r="S992" s="46"/>
      <c r="U992" s="48"/>
    </row>
    <row r="993" spans="4:21" ht="14.25" customHeight="1" x14ac:dyDescent="0.3">
      <c r="D993" s="48"/>
      <c r="F993" s="116"/>
      <c r="I993" s="216"/>
      <c r="P993" s="117"/>
      <c r="Q993" s="118"/>
      <c r="R993" s="118"/>
      <c r="S993" s="46"/>
      <c r="U993" s="48"/>
    </row>
    <row r="994" spans="4:21" ht="14.25" customHeight="1" x14ac:dyDescent="0.3">
      <c r="D994" s="48"/>
      <c r="F994" s="116"/>
      <c r="I994" s="216"/>
      <c r="P994" s="117"/>
      <c r="Q994" s="118"/>
      <c r="R994" s="118"/>
      <c r="S994" s="46"/>
      <c r="U994" s="48"/>
    </row>
    <row r="995" spans="4:21" ht="14.25" customHeight="1" x14ac:dyDescent="0.3">
      <c r="D995" s="48"/>
      <c r="F995" s="116"/>
      <c r="I995" s="216"/>
      <c r="P995" s="117"/>
      <c r="Q995" s="118"/>
      <c r="R995" s="118"/>
      <c r="S995" s="46"/>
      <c r="U995" s="48"/>
    </row>
    <row r="996" spans="4:21" ht="14.25" customHeight="1" x14ac:dyDescent="0.3">
      <c r="D996" s="48"/>
      <c r="F996" s="116"/>
      <c r="I996" s="216"/>
      <c r="P996" s="117"/>
      <c r="Q996" s="118"/>
      <c r="R996" s="118"/>
      <c r="S996" s="46"/>
      <c r="U996" s="48"/>
    </row>
    <row r="997" spans="4:21" ht="14.25" customHeight="1" x14ac:dyDescent="0.3">
      <c r="D997" s="48"/>
      <c r="F997" s="116"/>
      <c r="I997" s="216"/>
      <c r="P997" s="117"/>
      <c r="Q997" s="118"/>
      <c r="R997" s="118"/>
      <c r="S997" s="46"/>
      <c r="U997" s="48"/>
    </row>
    <row r="998" spans="4:21" ht="14.25" customHeight="1" x14ac:dyDescent="0.3">
      <c r="D998" s="48"/>
      <c r="F998" s="116"/>
      <c r="I998" s="216"/>
      <c r="P998" s="117"/>
      <c r="Q998" s="118"/>
      <c r="R998" s="118"/>
      <c r="S998" s="46"/>
      <c r="U998" s="48"/>
    </row>
    <row r="999" spans="4:21" ht="14.25" customHeight="1" x14ac:dyDescent="0.3">
      <c r="D999" s="48"/>
      <c r="F999" s="116"/>
      <c r="I999" s="216"/>
      <c r="P999" s="117"/>
      <c r="Q999" s="118"/>
      <c r="R999" s="118"/>
      <c r="S999" s="46"/>
      <c r="U999" s="48"/>
    </row>
    <row r="1000" spans="4:21" ht="14.25" customHeight="1" x14ac:dyDescent="0.3">
      <c r="D1000" s="48"/>
      <c r="F1000" s="116"/>
      <c r="I1000" s="216"/>
      <c r="P1000" s="117"/>
      <c r="Q1000" s="118"/>
      <c r="R1000" s="118"/>
      <c r="S1000" s="46"/>
      <c r="U1000" s="48"/>
    </row>
    <row r="1001" spans="4:21" ht="14.25" customHeight="1" x14ac:dyDescent="0.3">
      <c r="D1001" s="48"/>
      <c r="F1001" s="116"/>
      <c r="I1001" s="216"/>
      <c r="P1001" s="117"/>
      <c r="Q1001" s="118"/>
      <c r="R1001" s="118"/>
      <c r="S1001" s="46"/>
      <c r="U1001" s="48"/>
    </row>
    <row r="1002" spans="4:21" ht="14.25" customHeight="1" x14ac:dyDescent="0.3">
      <c r="D1002" s="48"/>
      <c r="F1002" s="116"/>
      <c r="I1002" s="216"/>
      <c r="P1002" s="117"/>
      <c r="Q1002" s="118"/>
      <c r="R1002" s="118"/>
      <c r="S1002" s="46"/>
      <c r="U1002" s="48"/>
    </row>
    <row r="1003" spans="4:21" ht="14.25" customHeight="1" x14ac:dyDescent="0.3">
      <c r="D1003" s="48"/>
      <c r="F1003" s="116"/>
      <c r="I1003" s="216"/>
      <c r="P1003" s="117"/>
      <c r="Q1003" s="118"/>
      <c r="R1003" s="118"/>
      <c r="S1003" s="46"/>
      <c r="U1003" s="48"/>
    </row>
    <row r="1004" spans="4:21" ht="14.25" customHeight="1" x14ac:dyDescent="0.3">
      <c r="D1004" s="48"/>
      <c r="F1004" s="116"/>
      <c r="I1004" s="216"/>
      <c r="P1004" s="117"/>
      <c r="Q1004" s="118"/>
      <c r="R1004" s="118"/>
      <c r="S1004" s="46"/>
      <c r="U1004" s="48"/>
    </row>
    <row r="1005" spans="4:21" ht="14.25" customHeight="1" x14ac:dyDescent="0.3">
      <c r="D1005" s="48"/>
      <c r="F1005" s="116"/>
      <c r="I1005" s="216"/>
      <c r="P1005" s="117"/>
      <c r="Q1005" s="118"/>
      <c r="R1005" s="118"/>
      <c r="S1005" s="46"/>
      <c r="U1005" s="48"/>
    </row>
    <row r="1006" spans="4:21" ht="14.25" customHeight="1" x14ac:dyDescent="0.3">
      <c r="D1006" s="48"/>
      <c r="F1006" s="116"/>
      <c r="I1006" s="216"/>
      <c r="P1006" s="117"/>
      <c r="Q1006" s="118"/>
      <c r="R1006" s="118"/>
      <c r="S1006" s="46"/>
      <c r="U1006" s="48"/>
    </row>
    <row r="1007" spans="4:21" ht="14.25" customHeight="1" x14ac:dyDescent="0.3">
      <c r="D1007" s="48"/>
      <c r="F1007" s="116"/>
      <c r="I1007" s="216"/>
      <c r="P1007" s="117"/>
      <c r="Q1007" s="118"/>
      <c r="R1007" s="118"/>
      <c r="S1007" s="46"/>
      <c r="U1007" s="48"/>
    </row>
    <row r="1008" spans="4:21" ht="14.25" customHeight="1" x14ac:dyDescent="0.3">
      <c r="D1008" s="48"/>
      <c r="F1008" s="116"/>
      <c r="I1008" s="216"/>
      <c r="P1008" s="117"/>
      <c r="Q1008" s="118"/>
      <c r="R1008" s="118"/>
      <c r="S1008" s="46"/>
      <c r="U1008" s="48"/>
    </row>
    <row r="1009" spans="4:21" ht="14.25" customHeight="1" x14ac:dyDescent="0.3">
      <c r="D1009" s="48"/>
      <c r="F1009" s="116"/>
      <c r="I1009" s="216"/>
      <c r="P1009" s="117"/>
      <c r="Q1009" s="118"/>
      <c r="R1009" s="118"/>
      <c r="S1009" s="46"/>
      <c r="U1009" s="48"/>
    </row>
    <row r="1010" spans="4:21" ht="14.25" customHeight="1" x14ac:dyDescent="0.3">
      <c r="D1010" s="48"/>
      <c r="F1010" s="116"/>
      <c r="I1010" s="216"/>
      <c r="P1010" s="117"/>
      <c r="Q1010" s="118"/>
      <c r="R1010" s="118"/>
      <c r="S1010" s="46"/>
      <c r="U1010" s="48"/>
    </row>
    <row r="1011" spans="4:21" ht="14.25" customHeight="1" x14ac:dyDescent="0.3">
      <c r="D1011" s="48"/>
      <c r="F1011" s="116"/>
      <c r="I1011" s="216"/>
      <c r="P1011" s="117"/>
      <c r="Q1011" s="118"/>
      <c r="R1011" s="118"/>
      <c r="S1011" s="46"/>
      <c r="U1011" s="48"/>
    </row>
    <row r="1012" spans="4:21" ht="14.25" customHeight="1" x14ac:dyDescent="0.3">
      <c r="D1012" s="48"/>
      <c r="F1012" s="116"/>
      <c r="I1012" s="216"/>
      <c r="P1012" s="117"/>
      <c r="Q1012" s="118"/>
      <c r="R1012" s="118"/>
      <c r="S1012" s="46"/>
      <c r="U1012" s="48"/>
    </row>
    <row r="1013" spans="4:21" ht="14.25" customHeight="1" x14ac:dyDescent="0.3">
      <c r="D1013" s="48"/>
      <c r="F1013" s="116"/>
      <c r="I1013" s="216"/>
      <c r="P1013" s="117"/>
      <c r="Q1013" s="118"/>
      <c r="R1013" s="118"/>
      <c r="S1013" s="46"/>
      <c r="U1013" s="48"/>
    </row>
    <row r="1014" spans="4:21" ht="14.25" customHeight="1" x14ac:dyDescent="0.3">
      <c r="D1014" s="48"/>
      <c r="F1014" s="116"/>
      <c r="I1014" s="216"/>
      <c r="P1014" s="117"/>
      <c r="Q1014" s="118"/>
      <c r="R1014" s="118"/>
      <c r="S1014" s="46"/>
      <c r="U1014" s="48"/>
    </row>
    <row r="1015" spans="4:21" ht="14.25" customHeight="1" x14ac:dyDescent="0.3">
      <c r="D1015" s="48"/>
      <c r="F1015" s="116"/>
      <c r="I1015" s="216"/>
      <c r="P1015" s="117"/>
      <c r="Q1015" s="118"/>
      <c r="R1015" s="118"/>
      <c r="S1015" s="46"/>
      <c r="U1015" s="48"/>
    </row>
    <row r="1016" spans="4:21" ht="14.25" customHeight="1" x14ac:dyDescent="0.3">
      <c r="D1016" s="48"/>
      <c r="F1016" s="116"/>
      <c r="I1016" s="216"/>
      <c r="P1016" s="117"/>
      <c r="Q1016" s="118"/>
      <c r="R1016" s="118"/>
      <c r="S1016" s="46"/>
      <c r="U1016" s="48"/>
    </row>
    <row r="1017" spans="4:21" ht="14.25" customHeight="1" x14ac:dyDescent="0.3">
      <c r="D1017" s="48"/>
      <c r="F1017" s="116"/>
      <c r="I1017" s="216"/>
      <c r="P1017" s="117"/>
      <c r="Q1017" s="118"/>
      <c r="R1017" s="118"/>
      <c r="S1017" s="46"/>
      <c r="U1017" s="48"/>
    </row>
    <row r="1018" spans="4:21" ht="14.25" customHeight="1" x14ac:dyDescent="0.3">
      <c r="D1018" s="48"/>
      <c r="F1018" s="116"/>
      <c r="I1018" s="216"/>
      <c r="P1018" s="117"/>
      <c r="Q1018" s="118"/>
      <c r="R1018" s="118"/>
      <c r="S1018" s="46"/>
      <c r="U1018" s="48"/>
    </row>
    <row r="1019" spans="4:21" ht="14.25" customHeight="1" x14ac:dyDescent="0.3">
      <c r="D1019" s="48"/>
      <c r="F1019" s="116"/>
      <c r="I1019" s="216"/>
      <c r="P1019" s="117"/>
      <c r="Q1019" s="118"/>
      <c r="R1019" s="118"/>
      <c r="S1019" s="46"/>
      <c r="U1019" s="48"/>
    </row>
  </sheetData>
  <mergeCells count="140">
    <mergeCell ref="V101:V102"/>
    <mergeCell ref="A68:G68"/>
    <mergeCell ref="F73:G73"/>
    <mergeCell ref="A71:A72"/>
    <mergeCell ref="B71:B72"/>
    <mergeCell ref="P71:S71"/>
    <mergeCell ref="F86:G86"/>
    <mergeCell ref="F87:G87"/>
    <mergeCell ref="B101:B102"/>
    <mergeCell ref="U101:U102"/>
    <mergeCell ref="N71:N72"/>
    <mergeCell ref="O71:O72"/>
    <mergeCell ref="T101:T102"/>
    <mergeCell ref="H101:M101"/>
    <mergeCell ref="N101:N102"/>
    <mergeCell ref="O101:O102"/>
    <mergeCell ref="Q101:R101"/>
    <mergeCell ref="C71:C72"/>
    <mergeCell ref="F96:G96"/>
    <mergeCell ref="D151:E151"/>
    <mergeCell ref="F90:G90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E101:E102"/>
    <mergeCell ref="F101:F102"/>
    <mergeCell ref="G101:G102"/>
    <mergeCell ref="F88:G88"/>
    <mergeCell ref="F91:G91"/>
    <mergeCell ref="A104:G104"/>
    <mergeCell ref="A97:G97"/>
    <mergeCell ref="A98:G98"/>
    <mergeCell ref="B100:V100"/>
    <mergeCell ref="A101:A102"/>
    <mergeCell ref="C147:E147"/>
    <mergeCell ref="C108:C115"/>
    <mergeCell ref="D143:D145"/>
    <mergeCell ref="F92:G92"/>
    <mergeCell ref="C101:C102"/>
    <mergeCell ref="D101:D102"/>
    <mergeCell ref="D148:E148"/>
    <mergeCell ref="D149:E149"/>
    <mergeCell ref="D150:E150"/>
    <mergeCell ref="D126:D132"/>
    <mergeCell ref="D133:D142"/>
    <mergeCell ref="C117:C124"/>
    <mergeCell ref="C126:C145"/>
    <mergeCell ref="F93:G93"/>
    <mergeCell ref="F94:G94"/>
    <mergeCell ref="F95:G95"/>
    <mergeCell ref="V13:V14"/>
    <mergeCell ref="H30:M30"/>
    <mergeCell ref="G30:G31"/>
    <mergeCell ref="H57:M57"/>
    <mergeCell ref="P57:S57"/>
    <mergeCell ref="D46:D47"/>
    <mergeCell ref="O46:O47"/>
    <mergeCell ref="H46:M46"/>
    <mergeCell ref="N46:N47"/>
    <mergeCell ref="E46:E47"/>
    <mergeCell ref="F46:F47"/>
    <mergeCell ref="T13:T14"/>
    <mergeCell ref="U13:U14"/>
    <mergeCell ref="P13:S13"/>
    <mergeCell ref="O13:O14"/>
    <mergeCell ref="O30:O31"/>
    <mergeCell ref="V30:V31"/>
    <mergeCell ref="B29:V29"/>
    <mergeCell ref="N30:N31"/>
    <mergeCell ref="P30:S30"/>
    <mergeCell ref="U30:U31"/>
    <mergeCell ref="T46:T47"/>
    <mergeCell ref="V46:V47"/>
    <mergeCell ref="B45:V45"/>
    <mergeCell ref="B12:V12"/>
    <mergeCell ref="C13:C14"/>
    <mergeCell ref="D13:D14"/>
    <mergeCell ref="N13:N14"/>
    <mergeCell ref="F72:G72"/>
    <mergeCell ref="F71:G71"/>
    <mergeCell ref="F58:G58"/>
    <mergeCell ref="F67:G67"/>
    <mergeCell ref="D71:D72"/>
    <mergeCell ref="E71:E72"/>
    <mergeCell ref="F63:G63"/>
    <mergeCell ref="F64:G64"/>
    <mergeCell ref="T71:T72"/>
    <mergeCell ref="U71:U72"/>
    <mergeCell ref="V71:V72"/>
    <mergeCell ref="H71:M71"/>
    <mergeCell ref="B46:B47"/>
    <mergeCell ref="B56:V56"/>
    <mergeCell ref="T57:T58"/>
    <mergeCell ref="U57:U58"/>
    <mergeCell ref="V57:V58"/>
    <mergeCell ref="E57:E58"/>
    <mergeCell ref="F57:G57"/>
    <mergeCell ref="A54:G54"/>
    <mergeCell ref="U46:U47"/>
    <mergeCell ref="G46:G47"/>
    <mergeCell ref="P46:S46"/>
    <mergeCell ref="E30:E31"/>
    <mergeCell ref="F30:F31"/>
    <mergeCell ref="C30:C31"/>
    <mergeCell ref="D30:D31"/>
    <mergeCell ref="B30:B31"/>
    <mergeCell ref="C46:C47"/>
    <mergeCell ref="T30:T31"/>
    <mergeCell ref="E13:E14"/>
    <mergeCell ref="F13:F14"/>
    <mergeCell ref="A27:G27"/>
    <mergeCell ref="B13:B14"/>
    <mergeCell ref="A13:A14"/>
    <mergeCell ref="G13:G14"/>
    <mergeCell ref="H13:M13"/>
    <mergeCell ref="A46:A47"/>
    <mergeCell ref="A43:G43"/>
    <mergeCell ref="A30:A31"/>
    <mergeCell ref="A57:A58"/>
    <mergeCell ref="B57:B58"/>
    <mergeCell ref="C57:C58"/>
    <mergeCell ref="D57:D58"/>
    <mergeCell ref="F59:G59"/>
    <mergeCell ref="F60:G60"/>
    <mergeCell ref="F61:G61"/>
    <mergeCell ref="F62:G62"/>
    <mergeCell ref="B70:V70"/>
    <mergeCell ref="N57:N58"/>
    <mergeCell ref="O57:O58"/>
    <mergeCell ref="F65:G65"/>
    <mergeCell ref="F66:G66"/>
  </mergeCells>
  <dataValidations count="6">
    <dataValidation type="list" allowBlank="1" showErrorMessage="1" sqref="O108:P114" xr:uid="{00000000-0002-0000-0000-000000000000}">
      <formula1>$D$102:$D$103</formula1>
    </dataValidation>
    <dataValidation type="list" allowBlank="1" showErrorMessage="1" sqref="O43:P43 O50:O53 O103:P107 O68:P69 O54:P54 P73:P94 O32:O42 O73:O96" xr:uid="{00000000-0002-0000-0000-000001000000}">
      <formula1>$D$102:$D$115</formula1>
    </dataValidation>
    <dataValidation type="list" allowBlank="1" showErrorMessage="1" sqref="V103:V107 V26 V38:V43 V18:V21 V53:V54 V48:V49 V59:V62 V23 V33:V34 V15 V73:V96 V65:V69" xr:uid="{00000000-0002-0000-0000-000002000000}">
      <formula1>$D$118:$D$125</formula1>
    </dataValidation>
    <dataValidation type="list" allowBlank="1" showErrorMessage="1" sqref="E69 E48:E49 E32:E42 E51:E53 E73:E96" xr:uid="{00000000-0002-0000-0000-000003000000}">
      <formula1>#REF!</formula1>
    </dataValidation>
    <dataValidation type="list" allowBlank="1" showErrorMessage="1" sqref="F109:F114" xr:uid="{00000000-0002-0000-0000-000004000000}">
      <formula1>PA!capacitacao</formula1>
    </dataValidation>
    <dataValidation type="list" allowBlank="1" showErrorMessage="1" sqref="V108:V114" xr:uid="{00000000-0002-0000-0000-000005000000}">
      <formula1>$D$117:$D$124</formula1>
    </dataValidation>
  </dataValidations>
  <pageMargins left="0.23622047244094491" right="0.23622047244094491" top="0.74803149606299213" bottom="0.74803149606299213" header="0" footer="0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</vt:lpstr>
      <vt:lpstr>PA!Print_Area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Thais</dc:creator>
  <lastModifiedBy>Bazilio, Wesney Nogueira</lastModifiedBy>
  <lastPrinted>2022-04-13T18:05:29.0000000Z</lastPrinted>
  <dcterms:created xsi:type="dcterms:W3CDTF">2017-09-01T15:41:25.0000000Z</dcterms:created>
  <dcterms:modified xsi:type="dcterms:W3CDTF">2022-04-20T17:00:34.0000000Z</dcterms:modified>
  <dc:title/>
</coreProperties>
</file>